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G:\Drives compartilhados\SELED\Arquivos que estavam na pasta SELED\Carol - provisória\2023\licitação\PAD 6918_23 RP Auxiiares administrativos eleições\VERSÕES FINAIS\"/>
    </mc:Choice>
  </mc:AlternateContent>
  <bookViews>
    <workbookView xWindow="0" yWindow="0" windowWidth="19320" windowHeight="6930" tabRatio="923" activeTab="5"/>
  </bookViews>
  <sheets>
    <sheet name="RESUMO" sheetId="41" r:id="rId1"/>
    <sheet name="POSTOS RMC" sheetId="46" r:id="rId2"/>
    <sheet name="POSTOS INTERIOR" sheetId="42" r:id="rId3"/>
    <sheet name="ENCARGOS e PROVISOES" sheetId="44" r:id="rId4"/>
    <sheet name="MOD ENC PRORR CTRAB INDETERM" sheetId="45" state="hidden" r:id="rId5"/>
    <sheet name="CITL" sheetId="33" r:id="rId6"/>
    <sheet name="HORA SUPLEMENTAR e VA FERIAS" sheetId="38" r:id="rId7"/>
    <sheet name="INSUMO" sheetId="40" r:id="rId8"/>
  </sheets>
  <definedNames>
    <definedName name="_xlnm.Print_Area" localSheetId="5">CITL!$A$1:$H$47</definedName>
    <definedName name="_xlnm.Print_Area" localSheetId="3">'ENCARGOS e PROVISOES'!$A$1:$H$92</definedName>
    <definedName name="_xlnm.Print_Area" localSheetId="6">'HORA SUPLEMENTAR e VA FERIAS'!$A$1:$I$110</definedName>
    <definedName name="_xlnm.Print_Area" localSheetId="7">INSUMO!$A$1:$E$17</definedName>
    <definedName name="_xlnm.Print_Area" localSheetId="4">'MOD ENC PRORR CTRAB INDETERM'!$A$1:$H$90</definedName>
    <definedName name="_xlnm.Print_Area" localSheetId="2">'POSTOS INTERIOR'!$A$1:$Q$38</definedName>
    <definedName name="_xlnm.Print_Area" localSheetId="1">'POSTOS RMC'!$A$1:$Q$40</definedName>
    <definedName name="_xlnm.Print_Area" localSheetId="0">RESUMO!$A$1:$H$50</definedName>
  </definedNames>
  <calcPr calcId="152511"/>
</workbook>
</file>

<file path=xl/calcChain.xml><?xml version="1.0" encoding="utf-8"?>
<calcChain xmlns="http://schemas.openxmlformats.org/spreadsheetml/2006/main">
  <c r="H39" i="38" l="1"/>
  <c r="A6" i="33" l="1"/>
  <c r="A5" i="33"/>
  <c r="A3" i="33"/>
  <c r="A2" i="33"/>
  <c r="A1" i="33"/>
  <c r="H45" i="33"/>
  <c r="E45" i="33"/>
  <c r="H44" i="33"/>
  <c r="E44" i="33"/>
  <c r="H43" i="33"/>
  <c r="E43" i="33"/>
  <c r="H42" i="33"/>
  <c r="E42" i="33"/>
  <c r="H41" i="33"/>
  <c r="E41" i="33"/>
  <c r="H40" i="33"/>
  <c r="E40" i="33"/>
  <c r="H39" i="33"/>
  <c r="E39" i="33"/>
  <c r="H38" i="33"/>
  <c r="E38" i="33"/>
  <c r="H37" i="33"/>
  <c r="E37" i="33"/>
  <c r="H36" i="33"/>
  <c r="E36" i="33"/>
  <c r="H35" i="33"/>
  <c r="E35" i="33"/>
  <c r="H34" i="33"/>
  <c r="H46" i="33" s="1"/>
  <c r="E34" i="33"/>
  <c r="E46" i="33" s="1"/>
  <c r="E18" i="33"/>
  <c r="P14" i="46" s="1"/>
  <c r="F17" i="33"/>
  <c r="F15" i="33"/>
  <c r="F14" i="33"/>
  <c r="F13" i="33"/>
  <c r="F12" i="33"/>
  <c r="F18" i="33" l="1"/>
  <c r="H17" i="38" s="1"/>
  <c r="G17" i="38"/>
  <c r="P14" i="42" l="1"/>
  <c r="O17" i="42"/>
  <c r="O18" i="42"/>
  <c r="O16" i="42"/>
  <c r="F17" i="42"/>
  <c r="F18" i="42"/>
  <c r="F16" i="42"/>
  <c r="O17" i="46"/>
  <c r="O18" i="46"/>
  <c r="O19" i="46"/>
  <c r="O16" i="46"/>
  <c r="F17" i="46"/>
  <c r="F18" i="46"/>
  <c r="F19" i="46"/>
  <c r="F16" i="46"/>
  <c r="M19" i="46" l="1"/>
  <c r="M18" i="46"/>
  <c r="M17" i="46"/>
  <c r="M16" i="46"/>
  <c r="D14" i="42" l="1"/>
  <c r="I7" i="38" l="1"/>
  <c r="G20" i="42" l="1"/>
  <c r="G21" i="42"/>
  <c r="G32" i="41"/>
  <c r="G33" i="41"/>
  <c r="G31" i="41"/>
  <c r="G28" i="41"/>
  <c r="G29" i="41"/>
  <c r="G30" i="41"/>
  <c r="G27" i="41"/>
  <c r="D30" i="41"/>
  <c r="D29" i="41"/>
  <c r="D28" i="41"/>
  <c r="D27" i="41"/>
  <c r="D33" i="41"/>
  <c r="D32" i="41"/>
  <c r="D31" i="41"/>
  <c r="C32" i="41"/>
  <c r="C33" i="41"/>
  <c r="C31" i="41"/>
  <c r="C28" i="41"/>
  <c r="C29" i="41"/>
  <c r="C30" i="41"/>
  <c r="C27" i="41"/>
  <c r="B32" i="41"/>
  <c r="B33" i="41"/>
  <c r="B31" i="41"/>
  <c r="B28" i="41"/>
  <c r="B29" i="41"/>
  <c r="B30" i="41"/>
  <c r="B27" i="41"/>
  <c r="A32" i="41"/>
  <c r="A33" i="41"/>
  <c r="A31" i="41"/>
  <c r="A28" i="41"/>
  <c r="A29" i="41"/>
  <c r="A30" i="41"/>
  <c r="A27" i="41"/>
  <c r="M18" i="42"/>
  <c r="M17" i="42"/>
  <c r="M16" i="42"/>
  <c r="F81" i="38"/>
  <c r="F82" i="38"/>
  <c r="F83" i="38"/>
  <c r="F84" i="38"/>
  <c r="F85" i="38"/>
  <c r="F86" i="38"/>
  <c r="A73" i="38"/>
  <c r="A72" i="38"/>
  <c r="B73" i="38"/>
  <c r="B72" i="38"/>
  <c r="C20" i="38"/>
  <c r="D20" i="38" s="1"/>
  <c r="C21" i="38"/>
  <c r="D21" i="38" s="1"/>
  <c r="C19" i="38"/>
  <c r="D19" i="38" s="1"/>
  <c r="C16" i="38"/>
  <c r="D16" i="38" s="1"/>
  <c r="C17" i="38"/>
  <c r="D17" i="38" s="1"/>
  <c r="C18" i="38"/>
  <c r="D18" i="38" s="1"/>
  <c r="C15" i="38"/>
  <c r="D15" i="38" s="1"/>
  <c r="B20" i="38"/>
  <c r="B63" i="38" s="1"/>
  <c r="B21" i="38"/>
  <c r="B32" i="38" s="1"/>
  <c r="B19" i="38"/>
  <c r="B51" i="38" s="1"/>
  <c r="B16" i="38"/>
  <c r="B59" i="38" s="1"/>
  <c r="B17" i="38"/>
  <c r="B28" i="38" s="1"/>
  <c r="B18" i="38"/>
  <c r="B39" i="38" s="1"/>
  <c r="B15" i="38"/>
  <c r="B47" i="38" s="1"/>
  <c r="A20" i="38"/>
  <c r="A52" i="38" s="1"/>
  <c r="A21" i="38"/>
  <c r="A64" i="38" s="1"/>
  <c r="A19" i="38"/>
  <c r="A40" i="38" s="1"/>
  <c r="A16" i="38"/>
  <c r="A48" i="38" s="1"/>
  <c r="A17" i="38"/>
  <c r="A60" i="38" s="1"/>
  <c r="A18" i="38"/>
  <c r="A29" i="38" s="1"/>
  <c r="A15" i="38"/>
  <c r="A36" i="38" s="1"/>
  <c r="A80" i="38" l="1"/>
  <c r="B86" i="38"/>
  <c r="B80" i="38"/>
  <c r="A81" i="38"/>
  <c r="B81" i="38"/>
  <c r="A82" i="38"/>
  <c r="B82" i="38"/>
  <c r="A83" i="38"/>
  <c r="B83" i="38"/>
  <c r="A84" i="38"/>
  <c r="B84" i="38"/>
  <c r="A85" i="38"/>
  <c r="B85" i="38"/>
  <c r="A86" i="38"/>
  <c r="A37" i="38"/>
  <c r="B60" i="38"/>
  <c r="B40" i="38"/>
  <c r="A61" i="38"/>
  <c r="A41" i="38"/>
  <c r="A62" i="38"/>
  <c r="A42" i="38"/>
  <c r="B64" i="38"/>
  <c r="A27" i="38"/>
  <c r="B48" i="38"/>
  <c r="B29" i="38"/>
  <c r="A50" i="38"/>
  <c r="A30" i="38"/>
  <c r="B52" i="38"/>
  <c r="A31" i="38"/>
  <c r="A53" i="38"/>
  <c r="A26" i="38"/>
  <c r="A49" i="38"/>
  <c r="B26" i="38"/>
  <c r="B30" i="38"/>
  <c r="B37" i="38"/>
  <c r="B41" i="38"/>
  <c r="B49" i="38"/>
  <c r="B53" i="38"/>
  <c r="B61" i="38"/>
  <c r="A38" i="38"/>
  <c r="B27" i="38"/>
  <c r="B31" i="38"/>
  <c r="B38" i="38"/>
  <c r="B42" i="38"/>
  <c r="B50" i="38"/>
  <c r="B58" i="38"/>
  <c r="B62" i="38"/>
  <c r="A58" i="38"/>
  <c r="A28" i="38"/>
  <c r="A32" i="38"/>
  <c r="A39" i="38"/>
  <c r="A47" i="38"/>
  <c r="A51" i="38"/>
  <c r="A59" i="38"/>
  <c r="A63" i="38"/>
  <c r="B36" i="38"/>
  <c r="H31" i="46" l="1"/>
  <c r="B30" i="46"/>
  <c r="A30" i="46"/>
  <c r="B29" i="46"/>
  <c r="A29" i="46"/>
  <c r="B28" i="46"/>
  <c r="A28" i="46"/>
  <c r="B27" i="46"/>
  <c r="A27" i="46"/>
  <c r="C26" i="46"/>
  <c r="G22" i="46"/>
  <c r="G21" i="46"/>
  <c r="D19" i="46"/>
  <c r="D18" i="46"/>
  <c r="L18" i="46" s="1"/>
  <c r="D17" i="46"/>
  <c r="D16" i="46"/>
  <c r="L16" i="46" s="1"/>
  <c r="A9" i="46"/>
  <c r="A8" i="46"/>
  <c r="Q6" i="46"/>
  <c r="P6" i="46"/>
  <c r="Q5" i="46"/>
  <c r="P5" i="46"/>
  <c r="Q4" i="46"/>
  <c r="P4" i="46"/>
  <c r="A3" i="46"/>
  <c r="A2" i="46"/>
  <c r="A1" i="46"/>
  <c r="A1" i="42"/>
  <c r="C25" i="42"/>
  <c r="N17" i="46" l="1"/>
  <c r="C27" i="38"/>
  <c r="D27" i="38" s="1"/>
  <c r="E27" i="38" s="1"/>
  <c r="C59" i="38"/>
  <c r="D59" i="38" s="1"/>
  <c r="C37" i="38"/>
  <c r="D37" i="38" s="1"/>
  <c r="C48" i="38"/>
  <c r="D48" i="38" s="1"/>
  <c r="L19" i="46"/>
  <c r="C29" i="38"/>
  <c r="D29" i="38" s="1"/>
  <c r="E29" i="38" s="1"/>
  <c r="C50" i="38"/>
  <c r="D50" i="38" s="1"/>
  <c r="C61" i="38"/>
  <c r="D61" i="38" s="1"/>
  <c r="C39" i="38"/>
  <c r="D39" i="38" s="1"/>
  <c r="E18" i="46"/>
  <c r="C60" i="38"/>
  <c r="D60" i="38" s="1"/>
  <c r="C38" i="38"/>
  <c r="D38" i="38" s="1"/>
  <c r="C49" i="38"/>
  <c r="D49" i="38" s="1"/>
  <c r="C28" i="38"/>
  <c r="D28" i="38" s="1"/>
  <c r="E28" i="38" s="1"/>
  <c r="G16" i="46"/>
  <c r="C26" i="38"/>
  <c r="C47" i="38"/>
  <c r="D47" i="38" s="1"/>
  <c r="C58" i="38"/>
  <c r="D58" i="38" s="1"/>
  <c r="C36" i="38"/>
  <c r="D36" i="38" s="1"/>
  <c r="G18" i="46"/>
  <c r="I16" i="46"/>
  <c r="I18" i="46"/>
  <c r="K16" i="46"/>
  <c r="K18" i="46"/>
  <c r="N16" i="46"/>
  <c r="G17" i="46"/>
  <c r="E19" i="46"/>
  <c r="N19" i="46"/>
  <c r="E16" i="46"/>
  <c r="I17" i="46"/>
  <c r="K17" i="46"/>
  <c r="N18" i="46"/>
  <c r="G19" i="46"/>
  <c r="L17" i="46"/>
  <c r="I19" i="46"/>
  <c r="K19" i="46"/>
  <c r="P17" i="42" l="1"/>
  <c r="Q17" i="42" s="1"/>
  <c r="P18" i="42"/>
  <c r="Q18" i="42" s="1"/>
  <c r="P16" i="42"/>
  <c r="Q16" i="42" s="1"/>
  <c r="G92" i="38"/>
  <c r="G96" i="38" s="1"/>
  <c r="H96" i="38" s="1"/>
  <c r="G86" i="38"/>
  <c r="H86" i="38" s="1"/>
  <c r="I86" i="38" s="1"/>
  <c r="G85" i="38"/>
  <c r="H85" i="38" s="1"/>
  <c r="I85" i="38" s="1"/>
  <c r="G84" i="38"/>
  <c r="H84" i="38" s="1"/>
  <c r="I84" i="38" s="1"/>
  <c r="E38" i="38"/>
  <c r="E36" i="38"/>
  <c r="E60" i="38"/>
  <c r="E48" i="38"/>
  <c r="E50" i="38"/>
  <c r="E58" i="38"/>
  <c r="E37" i="38"/>
  <c r="E47" i="38"/>
  <c r="E59" i="38"/>
  <c r="E49" i="38"/>
  <c r="F80" i="38"/>
  <c r="D26" i="38"/>
  <c r="E26" i="38" s="1"/>
  <c r="E39" i="38"/>
  <c r="C93" i="38"/>
  <c r="C72" i="38"/>
  <c r="E61" i="38"/>
  <c r="A10" i="38" l="1"/>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P6" i="42"/>
  <c r="P5" i="42"/>
  <c r="P4" i="42"/>
  <c r="A6" i="40"/>
  <c r="A5" i="40"/>
  <c r="F54" i="45" l="1"/>
  <c r="F55" i="45" s="1"/>
  <c r="F80" i="45" s="1"/>
  <c r="F43" i="45"/>
  <c r="F44" i="45" s="1"/>
  <c r="F85" i="45" s="1"/>
  <c r="A3" i="40"/>
  <c r="A2" i="40"/>
  <c r="A1" i="40"/>
  <c r="P17" i="46" l="1"/>
  <c r="Q17" i="46" s="1"/>
  <c r="P19" i="46"/>
  <c r="Q19" i="46" s="1"/>
  <c r="G30" i="46" s="1"/>
  <c r="P18" i="46"/>
  <c r="Q18" i="46" s="1"/>
  <c r="G29" i="46" s="1"/>
  <c r="P16" i="46"/>
  <c r="Q16" i="46" s="1"/>
  <c r="G27" i="46" s="1"/>
  <c r="D92" i="38"/>
  <c r="G83" i="38"/>
  <c r="H83" i="38" s="1"/>
  <c r="I83" i="38" s="1"/>
  <c r="G81" i="38"/>
  <c r="H81" i="38" s="1"/>
  <c r="I81" i="38" s="1"/>
  <c r="G82" i="38"/>
  <c r="H82" i="38" s="1"/>
  <c r="I82" i="38" s="1"/>
  <c r="D72" i="38"/>
  <c r="E72" i="38" s="1"/>
  <c r="G80" i="38"/>
  <c r="H80" i="38" s="1"/>
  <c r="I80" i="38" s="1"/>
  <c r="F62" i="45"/>
  <c r="F63" i="45" s="1"/>
  <c r="F86" i="45" s="1"/>
  <c r="F87" i="45" s="1"/>
  <c r="F74" i="45"/>
  <c r="F75" i="45" s="1"/>
  <c r="F81" i="45" s="1"/>
  <c r="F82" i="45" s="1"/>
  <c r="B28" i="42"/>
  <c r="B27" i="42"/>
  <c r="B26" i="42"/>
  <c r="A28" i="42"/>
  <c r="A27" i="42"/>
  <c r="Q6" i="42"/>
  <c r="Q5" i="42"/>
  <c r="D96" i="38" l="1"/>
  <c r="E96" i="38" s="1"/>
  <c r="D93" i="38"/>
  <c r="E30" i="41"/>
  <c r="M30" i="46"/>
  <c r="I30" i="46"/>
  <c r="F30" i="41" s="1"/>
  <c r="J30" i="46"/>
  <c r="E27" i="41"/>
  <c r="I27" i="46"/>
  <c r="F27" i="41" s="1"/>
  <c r="J27" i="46"/>
  <c r="M27" i="46"/>
  <c r="E29" i="41"/>
  <c r="M29" i="46"/>
  <c r="I29" i="46"/>
  <c r="F29" i="41" s="1"/>
  <c r="J29" i="46"/>
  <c r="F89" i="45"/>
  <c r="K30" i="46" l="1"/>
  <c r="K27" i="46"/>
  <c r="K29" i="46"/>
  <c r="D18" i="42"/>
  <c r="G18" i="42" l="1"/>
  <c r="C32" i="38"/>
  <c r="D32" i="38" s="1"/>
  <c r="E32" i="38" s="1"/>
  <c r="C53" i="38"/>
  <c r="D53" i="38" s="1"/>
  <c r="E53" i="38" s="1"/>
  <c r="C42" i="38"/>
  <c r="D42" i="38" s="1"/>
  <c r="C64" i="38"/>
  <c r="D64" i="38" s="1"/>
  <c r="E64" i="38" s="1"/>
  <c r="I18" i="42"/>
  <c r="D17" i="42" l="1"/>
  <c r="D16" i="42"/>
  <c r="G16" i="42" l="1"/>
  <c r="C62" i="38"/>
  <c r="D62" i="38" s="1"/>
  <c r="C30" i="38"/>
  <c r="D30" i="38" s="1"/>
  <c r="E30" i="38" s="1"/>
  <c r="C51" i="38"/>
  <c r="D51" i="38" s="1"/>
  <c r="C40" i="38"/>
  <c r="D40" i="38" s="1"/>
  <c r="C63" i="38"/>
  <c r="D63" i="38" s="1"/>
  <c r="C31" i="38"/>
  <c r="D31" i="38" s="1"/>
  <c r="E31" i="38" s="1"/>
  <c r="C52" i="38"/>
  <c r="D52" i="38" s="1"/>
  <c r="C41" i="38"/>
  <c r="D41" i="38" s="1"/>
  <c r="N17" i="42"/>
  <c r="G17" i="42"/>
  <c r="I16" i="42"/>
  <c r="I17" i="42"/>
  <c r="F50" i="44"/>
  <c r="E52" i="38" l="1"/>
  <c r="E63" i="38"/>
  <c r="E40" i="38"/>
  <c r="E51" i="38"/>
  <c r="E62" i="38"/>
  <c r="E41" i="38"/>
  <c r="C73" i="38"/>
  <c r="F93" i="38"/>
  <c r="C95" i="38"/>
  <c r="D95" i="38" s="1"/>
  <c r="E93" i="38"/>
  <c r="C94" i="38"/>
  <c r="D94" i="38" s="1"/>
  <c r="A6" i="44"/>
  <c r="A5" i="44"/>
  <c r="A3" i="44"/>
  <c r="A2" i="44"/>
  <c r="A1" i="44"/>
  <c r="F60" i="44"/>
  <c r="F42" i="44"/>
  <c r="F35" i="44"/>
  <c r="F28" i="44"/>
  <c r="F21" i="44"/>
  <c r="F23" i="44" s="1"/>
  <c r="E17" i="42"/>
  <c r="A9" i="42"/>
  <c r="A8" i="42"/>
  <c r="Q4" i="42"/>
  <c r="A3" i="42"/>
  <c r="A2" i="42"/>
  <c r="H29" i="42"/>
  <c r="A26" i="42"/>
  <c r="K18" i="42"/>
  <c r="L17" i="42"/>
  <c r="N16" i="42"/>
  <c r="F52" i="44" l="1"/>
  <c r="E104" i="38"/>
  <c r="G93" i="38"/>
  <c r="H93" i="38" s="1"/>
  <c r="F95" i="38"/>
  <c r="F94" i="38"/>
  <c r="D73" i="38"/>
  <c r="E73" i="38" s="1"/>
  <c r="E94" i="38"/>
  <c r="E95" i="38"/>
  <c r="E16" i="42"/>
  <c r="E18" i="42"/>
  <c r="F72" i="44"/>
  <c r="F73" i="44" s="1"/>
  <c r="F29" i="44"/>
  <c r="F30" i="44" s="1"/>
  <c r="F36" i="44"/>
  <c r="F37" i="44" s="1"/>
  <c r="F85" i="44" s="1"/>
  <c r="F61" i="44"/>
  <c r="F49" i="44"/>
  <c r="F79" i="44"/>
  <c r="K17" i="42"/>
  <c r="L16" i="42"/>
  <c r="K16" i="42"/>
  <c r="L18" i="42"/>
  <c r="N18" i="42"/>
  <c r="F25" i="38" l="1"/>
  <c r="F46" i="38"/>
  <c r="F35" i="38"/>
  <c r="F57" i="38"/>
  <c r="F53" i="44"/>
  <c r="G94" i="38"/>
  <c r="H94" i="38" s="1"/>
  <c r="G95" i="38"/>
  <c r="H95" i="38" s="1"/>
  <c r="F43" i="44"/>
  <c r="F44" i="44" s="1"/>
  <c r="F86" i="44" s="1"/>
  <c r="F84" i="44"/>
  <c r="F48" i="38" l="1"/>
  <c r="G48" i="38" s="1"/>
  <c r="H48" i="38" s="1"/>
  <c r="I48" i="38" s="1"/>
  <c r="F49" i="38"/>
  <c r="G49" i="38" s="1"/>
  <c r="H49" i="38" s="1"/>
  <c r="I49" i="38" s="1"/>
  <c r="F47" i="38"/>
  <c r="G47" i="38" s="1"/>
  <c r="H47" i="38" s="1"/>
  <c r="I47" i="38" s="1"/>
  <c r="F50" i="38"/>
  <c r="G50" i="38" s="1"/>
  <c r="H50" i="38" s="1"/>
  <c r="I50" i="38" s="1"/>
  <c r="F51" i="38"/>
  <c r="G51" i="38" s="1"/>
  <c r="H51" i="38" s="1"/>
  <c r="I51" i="38" s="1"/>
  <c r="F52" i="38"/>
  <c r="G52" i="38" s="1"/>
  <c r="H52" i="38" s="1"/>
  <c r="I52" i="38" s="1"/>
  <c r="F54" i="44"/>
  <c r="F55" i="44" s="1"/>
  <c r="F59" i="38"/>
  <c r="G59" i="38" s="1"/>
  <c r="H59" i="38" s="1"/>
  <c r="I59" i="38" s="1"/>
  <c r="F60" i="38"/>
  <c r="G60" i="38" s="1"/>
  <c r="H60" i="38" s="1"/>
  <c r="I60" i="38" s="1"/>
  <c r="F61" i="38"/>
  <c r="G61" i="38" s="1"/>
  <c r="H61" i="38" s="1"/>
  <c r="I61" i="38" s="1"/>
  <c r="F58" i="38"/>
  <c r="G58" i="38" s="1"/>
  <c r="H58" i="38" s="1"/>
  <c r="I58" i="38" s="1"/>
  <c r="F62" i="38"/>
  <c r="G62" i="38" s="1"/>
  <c r="H62" i="38" s="1"/>
  <c r="I62" i="38" s="1"/>
  <c r="F63" i="38"/>
  <c r="G63" i="38" s="1"/>
  <c r="H63" i="38" s="1"/>
  <c r="I63" i="38" s="1"/>
  <c r="F28" i="38"/>
  <c r="G28" i="38" s="1"/>
  <c r="H28" i="38" s="1"/>
  <c r="I28" i="38" s="1"/>
  <c r="F29" i="38"/>
  <c r="G29" i="38" s="1"/>
  <c r="H29" i="38" s="1"/>
  <c r="I29" i="38" s="1"/>
  <c r="F27" i="38"/>
  <c r="G27" i="38" s="1"/>
  <c r="H27" i="38" s="1"/>
  <c r="I27" i="38" s="1"/>
  <c r="F39" i="38"/>
  <c r="G39" i="38" s="1"/>
  <c r="I39" i="38" s="1"/>
  <c r="F37" i="38"/>
  <c r="G37" i="38" s="1"/>
  <c r="H37" i="38" s="1"/>
  <c r="I37" i="38" s="1"/>
  <c r="F26" i="38"/>
  <c r="G26" i="38" s="1"/>
  <c r="H26" i="38" s="1"/>
  <c r="I26" i="38" s="1"/>
  <c r="F38" i="38"/>
  <c r="G38" i="38" s="1"/>
  <c r="H38" i="38" s="1"/>
  <c r="I38" i="38" s="1"/>
  <c r="F36" i="38"/>
  <c r="G36" i="38" s="1"/>
  <c r="H36" i="38" s="1"/>
  <c r="I36" i="38" s="1"/>
  <c r="F32" i="38"/>
  <c r="F31" i="38"/>
  <c r="G31" i="38" s="1"/>
  <c r="H31" i="38" s="1"/>
  <c r="I31" i="38" s="1"/>
  <c r="F30" i="38"/>
  <c r="G30" i="38" s="1"/>
  <c r="H30" i="38" s="1"/>
  <c r="I30" i="38" s="1"/>
  <c r="F41" i="38"/>
  <c r="G41" i="38" s="1"/>
  <c r="H41" i="38" s="1"/>
  <c r="I41" i="38" s="1"/>
  <c r="F40" i="38"/>
  <c r="G40" i="38" s="1"/>
  <c r="H40" i="38" s="1"/>
  <c r="I40" i="38" s="1"/>
  <c r="H29" i="41"/>
  <c r="F62" i="44" l="1"/>
  <c r="F63" i="44" s="1"/>
  <c r="F87" i="44" s="1"/>
  <c r="F88" i="44" s="1"/>
  <c r="F80" i="44"/>
  <c r="F74" i="44"/>
  <c r="F75" i="44" s="1"/>
  <c r="F81" i="44" s="1"/>
  <c r="G28" i="42"/>
  <c r="E33" i="41" s="1"/>
  <c r="H33" i="41" s="1"/>
  <c r="G27" i="42"/>
  <c r="H30" i="41"/>
  <c r="G26" i="42"/>
  <c r="E31" i="41" s="1"/>
  <c r="H31" i="41" s="1"/>
  <c r="F82" i="44" l="1"/>
  <c r="F90" i="44" s="1"/>
  <c r="E14" i="46" s="1"/>
  <c r="E17" i="46" s="1"/>
  <c r="G28" i="46" s="1"/>
  <c r="E14" i="42"/>
  <c r="J28" i="42"/>
  <c r="I28" i="42"/>
  <c r="F33" i="41" s="1"/>
  <c r="M28" i="42"/>
  <c r="E32" i="41"/>
  <c r="H32" i="41" s="1"/>
  <c r="I27" i="42"/>
  <c r="F32" i="41" s="1"/>
  <c r="M27" i="42"/>
  <c r="J27" i="42"/>
  <c r="H27" i="41"/>
  <c r="M26" i="42"/>
  <c r="J26" i="42"/>
  <c r="I26" i="42"/>
  <c r="F31" i="41" s="1"/>
  <c r="K28" i="42" l="1"/>
  <c r="I28" i="46"/>
  <c r="F28" i="41" s="1"/>
  <c r="J28" i="46"/>
  <c r="E28" i="41"/>
  <c r="H28" i="41" s="1"/>
  <c r="H34" i="41" s="1"/>
  <c r="M28" i="46"/>
  <c r="M31" i="46" s="1"/>
  <c r="K27" i="42"/>
  <c r="J29" i="42"/>
  <c r="M29" i="42"/>
  <c r="K26" i="42"/>
  <c r="B56" i="38"/>
  <c r="A56" i="38"/>
  <c r="B45" i="38"/>
  <c r="A45" i="38"/>
  <c r="B34" i="38"/>
  <c r="A34" i="38"/>
  <c r="B24" i="38"/>
  <c r="A24" i="38"/>
  <c r="K28" i="46" l="1"/>
  <c r="J31" i="46"/>
  <c r="E42" i="38"/>
  <c r="F42" i="38" l="1"/>
  <c r="G42" i="38" s="1"/>
  <c r="H42" i="38" s="1"/>
  <c r="I42" i="38" l="1"/>
  <c r="F53" i="38"/>
  <c r="G53" i="38" s="1"/>
  <c r="H53" i="38" s="1"/>
  <c r="F64" i="38" l="1"/>
  <c r="G64" i="38" s="1"/>
  <c r="H64" i="38" s="1"/>
  <c r="I53" i="38"/>
  <c r="G32" i="38"/>
  <c r="H32" i="38" s="1"/>
  <c r="I32" i="38" l="1"/>
  <c r="I64" i="38"/>
</calcChain>
</file>

<file path=xl/sharedStrings.xml><?xml version="1.0" encoding="utf-8"?>
<sst xmlns="http://schemas.openxmlformats.org/spreadsheetml/2006/main" count="580" uniqueCount="310">
  <si>
    <t>INSS</t>
  </si>
  <si>
    <t>INCRA</t>
  </si>
  <si>
    <t>Salário Educação</t>
  </si>
  <si>
    <t>FGTS</t>
  </si>
  <si>
    <t>SEBRAE</t>
  </si>
  <si>
    <t>REMUNERAÇÃO</t>
  </si>
  <si>
    <t>%</t>
  </si>
  <si>
    <t>ENCARGOS SOCIAIS E TRABALHISTAS</t>
  </si>
  <si>
    <t>Item</t>
  </si>
  <si>
    <t>ITEM</t>
  </si>
  <si>
    <t>DESCRIÇÃO DO SERVIÇO</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</si>
  <si>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</si>
  <si>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</si>
  <si>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</si>
  <si>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</si>
  <si>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</si>
  <si>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</si>
  <si>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</si>
  <si>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</si>
  <si>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</si>
  <si>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</si>
  <si>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</si>
  <si>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</si>
  <si>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</si>
  <si>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</si>
  <si>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</si>
  <si>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</si>
  <si>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</si>
  <si>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</si>
  <si>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</si>
  <si>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</si>
  <si>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</si>
  <si>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</si>
  <si>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</si>
  <si>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</si>
  <si>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</si>
  <si>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</si>
  <si>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</si>
  <si>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</si>
  <si>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</si>
  <si>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</si>
  <si>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</si>
  <si>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</si>
  <si>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</si>
  <si>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</si>
  <si>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</si>
  <si>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</si>
  <si>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</si>
  <si>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</si>
  <si>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</si>
  <si>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</si>
  <si>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</si>
  <si>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</si>
  <si>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</si>
  <si>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</si>
  <si>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</si>
  <si>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</si>
  <si>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</si>
  <si>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</si>
  <si>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</si>
  <si>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</si>
  <si>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</si>
  <si>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</si>
  <si>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Desconto (%)</t>
  </si>
  <si>
    <t>TRIBUNAL REGIONAL ELEITORAL DO PARANÁ</t>
  </si>
  <si>
    <t>HR SALÁRIO COM 50% DE ACRÉSCIMO</t>
  </si>
  <si>
    <t>HR SALÁRIO COM 100% DE ACRÉSCIMO</t>
  </si>
  <si>
    <t>HR SALÁRIO NOTURNO COM 50% DE ACRÉSCIMO</t>
  </si>
  <si>
    <t>HR SALÁRIO NOTURNO COM 100% DE ACRÉSCIMO</t>
  </si>
  <si>
    <t xml:space="preserve">Observações: </t>
  </si>
  <si>
    <t>Quant. Diária</t>
  </si>
  <si>
    <t>Valor do V.T.</t>
  </si>
  <si>
    <t>RAT
(%)</t>
  </si>
  <si>
    <t>FAP
(Fator)</t>
  </si>
  <si>
    <t>RAT Ajustado</t>
  </si>
  <si>
    <t>* Não compõe o critério de julgamento.</t>
  </si>
  <si>
    <t>SITUAÇÃO</t>
  </si>
  <si>
    <t>Observações:</t>
  </si>
  <si>
    <t>Quantidade de Postos</t>
  </si>
  <si>
    <t>Valor Mensal</t>
  </si>
  <si>
    <t>Licitação n.:</t>
  </si>
  <si>
    <t>NOME DA EMPRESA</t>
  </si>
  <si>
    <t>CNPJ</t>
  </si>
  <si>
    <t>Jornada Semanal</t>
  </si>
  <si>
    <t>h</t>
  </si>
  <si>
    <t/>
  </si>
  <si>
    <t>Instrumento Coletiva de Trabalho utilizado como referência:</t>
  </si>
  <si>
    <t>Vigência e Data Base:</t>
  </si>
  <si>
    <t>Início Vigência</t>
  </si>
  <si>
    <t>Vigência Pro Rata - dias</t>
  </si>
  <si>
    <t>Valores expressos em reais (R$).</t>
  </si>
  <si>
    <t>6181/2023</t>
  </si>
  <si>
    <t>RMC</t>
  </si>
  <si>
    <t>Valor Estimado</t>
  </si>
  <si>
    <t>PAD n.:</t>
  </si>
  <si>
    <t>CBO: 4110</t>
  </si>
  <si>
    <t>Auxiliar Administrativo I - nível médio - RMC</t>
  </si>
  <si>
    <t>Auxiliar Administrativo III - nível superior - RMC</t>
  </si>
  <si>
    <t>Auxiliar Administrativo II - nível médio apto a dirigir - RMC</t>
  </si>
  <si>
    <t>Auxiliar Administrativo II - nível médio capacitado em LIBRAS - RMC</t>
  </si>
  <si>
    <t>Observação:</t>
  </si>
  <si>
    <t>MEMÓRIA DE CÁLCULO:</t>
  </si>
  <si>
    <t>Alterar a memória de cálculo conforme a proposta</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</si>
  <si>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</si>
  <si>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</si>
  <si>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</si>
  <si>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</si>
  <si>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</si>
  <si>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</si>
  <si>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</si>
  <si>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</si>
  <si>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</si>
  <si>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</si>
  <si>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</si>
  <si>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</si>
  <si>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</si>
  <si>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</si>
  <si>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</si>
  <si>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</si>
  <si>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</si>
  <si>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</si>
  <si>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</si>
  <si>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</si>
  <si>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</si>
  <si>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</si>
  <si>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</si>
  <si>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</si>
  <si>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</si>
  <si>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</si>
  <si>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</si>
  <si>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</si>
  <si>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</si>
  <si>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</si>
  <si>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</si>
  <si>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</si>
  <si>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</si>
  <si>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</si>
  <si>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</si>
  <si>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</si>
  <si>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</si>
  <si>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</si>
  <si>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</si>
  <si>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</si>
  <si>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</si>
  <si>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</si>
  <si>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</si>
  <si>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</si>
  <si>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</si>
  <si>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</si>
  <si>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</si>
  <si>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</si>
  <si>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</si>
  <si>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</si>
  <si>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</si>
  <si>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</si>
  <si>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</si>
  <si>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</si>
  <si>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</si>
  <si>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</si>
  <si>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</si>
  <si>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</si>
  <si>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</si>
  <si>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</si>
  <si>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</si>
  <si>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</si>
  <si>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0,28%
ARRED((1/30)/12*100;2)
Obs.: na hipótese de haver alteração contratual, se necessário, deverá ser incluída nova guia de ENCARGOS e PROVISOES prevendo eventual percentual negociado.</t>
  </si>
  <si>
    <t>Custeado Integralmente pela Previdência. Tem reflexos em férias, 13º salário e diferença salarial entre o teto da previdência e o recebido.</t>
  </si>
  <si>
    <t>Zerado na estimativa, diante das características da contratação. 
Obs.: na hipótese de haver alteração contratual, se necessário, deverá ser incluída nova guia de Encargos prevendo o percentual negociado para a provisão do API.</t>
  </si>
  <si>
    <t>Zerado na estimativa, diante das características da contratação.
Obs.: na hipótese de haver alteração contratual, se necessário, deverá ser incluída nova guia de Encargos prevendo o percentual negociado para a provisão do API.</t>
  </si>
  <si>
    <t>0,03%
ARRED((((15/30)/12)*0,0078)*100;2)</t>
  </si>
  <si>
    <t>Zerado na estimativa, diante das características da contratação. 
Obs.: na hipótese de haver alteração contratual, se necessário, deverá ser incluída nova guia de Encargos prevendo o percentual negociado para a provisão de reposição durante as férias do residente.</t>
  </si>
  <si>
    <t>Zerado na estimativa, diante das características da contratação. 
Obs.: na hipótese de haver alteração contratual, se necessário, deverá ser incluída nova guia de Encargos prevendo o percentual negociado para a provisão da Multa do FGTS.</t>
  </si>
  <si>
    <t>1,38%
ARRED((((15/30)/12)*0,0078)*100;2)</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</si>
  <si>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</si>
  <si>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</si>
  <si>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</si>
  <si>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</si>
  <si>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</si>
  <si>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r>
      <t xml:space="preserve">0,03%
[ ( (20 / 30) / 12 ) X 0,015 X 100 = 0,08% ] * 18  +  </t>
    </r>
    <r>
      <rPr>
        <sz val="8"/>
        <color rgb="FF000000"/>
        <rFont val="Calibri"/>
        <family val="2"/>
        <scheme val="minor"/>
      </rPr>
      <t xml:space="preserve">
[ ( (5 / 30) / 12 ) X 0,015 X 100 = 0,08% ] * 82</t>
    </r>
  </si>
  <si>
    <t>Esta parcela refere-se as faltas legais previstas no art 473 CLT, em que a  contratada deve providenciar sua substituição. Utilizamos como referência  1 dia, conforme dados estatísticos do IBGE (item 20 do Acórdão 6771/2009 do TCU).</t>
  </si>
  <si>
    <t>Valor Diário</t>
  </si>
  <si>
    <t>VALE ALIMENTAÇÃO 
(TA 505, 5ª)</t>
  </si>
  <si>
    <r>
      <t>VALE TRANSPORTE</t>
    </r>
    <r>
      <rPr>
        <b/>
        <sz val="10"/>
        <rFont val="Calibri"/>
        <family val="2"/>
        <scheme val="minor"/>
      </rPr>
      <t xml:space="preserve">
</t>
    </r>
    <r>
      <rPr>
        <sz val="10"/>
        <rFont val="Calibri"/>
        <family val="2"/>
        <scheme val="minor"/>
      </rPr>
      <t xml:space="preserve"> (parâmetro para estimativa: Curitiba)</t>
    </r>
  </si>
  <si>
    <t>Preencher Benefífcio - Mensal</t>
  </si>
  <si>
    <t>Vigência em meses cheios</t>
  </si>
  <si>
    <t>Valor Unitário Mensal - VUM</t>
  </si>
  <si>
    <t>Valor proporcional dia (/30)</t>
  </si>
  <si>
    <t>Soma Contratual</t>
  </si>
  <si>
    <t>Serviços de Apoio Administrativo - Eleições 2024</t>
  </si>
  <si>
    <t>Vigência desejada: a partir de MARÇO/2024</t>
  </si>
  <si>
    <t>PLANILHA AUXILIAR - INSUMOS</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</si>
  <si>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</si>
  <si>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</si>
  <si>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</si>
  <si>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</si>
  <si>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</si>
  <si>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Valor Unitário (Proposta)</t>
  </si>
  <si>
    <t>Medicina do Trabalho</t>
  </si>
  <si>
    <t>Células a preencher</t>
  </si>
  <si>
    <t>Laudo emitido por médido do trabalho comprobatório de compatibilidade entre a pessoa com deficiência ou mobilidade reduzida e o respectivo cargo, no caso de contratação.</t>
  </si>
  <si>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</si>
  <si>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</si>
  <si>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</si>
  <si>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</si>
  <si>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</si>
  <si>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</si>
  <si>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Benefício Vale Alimentação, nas Férias, por Assiduidade</t>
  </si>
  <si>
    <t>Valor Mensal Líquido do Benefício</t>
  </si>
  <si>
    <t>CITL - Custos Indiretos, Tributos e Lucro</t>
  </si>
  <si>
    <t>VALOR DEVIDO</t>
  </si>
  <si>
    <t>Nenhuma falta.</t>
  </si>
  <si>
    <t>De 01 a 03 faltas.</t>
  </si>
  <si>
    <t>De 04 a 05 faltas.</t>
  </si>
  <si>
    <t>06 ou mais faltas.</t>
  </si>
  <si>
    <t>Para os postos RMC</t>
  </si>
  <si>
    <t>Para os postos INTERIOR</t>
  </si>
  <si>
    <t>Postos RMC</t>
  </si>
  <si>
    <t>Postos INTERIOR</t>
  </si>
  <si>
    <t>*Pago no gozo das férias, de acordo com a ocorrência de faltas, justificadas ou não;</t>
  </si>
  <si>
    <t>**O respectivo pagamento à contratada ocorrerá por Fato Gerador, através de Nota Fiscal COMPLEMENTAR, após comprovada a despesa efetiva com o benefício VA Férias dos empregados vinculados ao contrato.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</si>
  <si>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</si>
  <si>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</si>
  <si>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t>Vale Transporte Suplementar</t>
    </r>
    <r>
      <rPr>
        <sz val="10"/>
        <rFont val="Calibri"/>
        <family val="2"/>
        <scheme val="minor"/>
      </rPr>
      <t>: Valor diário (VT X 2)</t>
    </r>
  </si>
  <si>
    <t>* Devido por dia e somente nos casos de labor em Sábado, Domingo ou Feriado no regime de hora extra.</t>
  </si>
  <si>
    <r>
      <rPr>
        <b/>
        <sz val="10"/>
        <rFont val="Calibri"/>
        <family val="2"/>
        <scheme val="minor"/>
      </rPr>
      <t>CITL</t>
    </r>
    <r>
      <rPr>
        <sz val="10"/>
        <rFont val="Calibri"/>
        <family val="2"/>
        <scheme val="minor"/>
      </rPr>
      <t>: Conforme cálculo na guia CITL.</t>
    </r>
  </si>
  <si>
    <r>
      <t xml:space="preserve">CITL - Custos Indiretos, Tributos e Lucros
</t>
    </r>
    <r>
      <rPr>
        <sz val="10"/>
        <color rgb="FF000000"/>
        <rFont val="Calibri"/>
        <family val="2"/>
        <scheme val="minor"/>
      </rPr>
      <t>(Vide guia)</t>
    </r>
  </si>
  <si>
    <r>
      <t xml:space="preserve">Estimativa Máxima 
</t>
    </r>
    <r>
      <rPr>
        <sz val="10"/>
        <color rgb="FF4F6128"/>
        <rFont val="Calibri"/>
        <family val="2"/>
        <scheme val="minor"/>
      </rPr>
      <t>(VUM X Meses de Vigência)</t>
    </r>
  </si>
  <si>
    <r>
      <t xml:space="preserve">Salário: </t>
    </r>
    <r>
      <rPr>
        <sz val="10"/>
        <rFont val="Calibri"/>
        <family val="2"/>
        <scheme val="minor"/>
      </rPr>
      <t xml:space="preserve">Piso salarial fixado no Termo de Referência da contratação: </t>
    </r>
    <r>
      <rPr>
        <b/>
        <sz val="10"/>
        <rFont val="Calibri"/>
        <family val="2"/>
        <scheme val="minor"/>
      </rPr>
      <t>Aux. Adm. nível 1</t>
    </r>
    <r>
      <rPr>
        <sz val="10"/>
        <rFont val="Calibri"/>
        <family val="2"/>
        <scheme val="minor"/>
      </rPr>
      <t xml:space="preserve">: </t>
    </r>
    <r>
      <rPr>
        <b/>
        <sz val="10"/>
        <rFont val="Calibri"/>
        <family val="2"/>
        <scheme val="minor"/>
      </rPr>
      <t>R$ 1,486,89</t>
    </r>
    <r>
      <rPr>
        <sz val="10"/>
        <rFont val="Calibri"/>
        <family val="2"/>
        <scheme val="minor"/>
      </rPr>
      <t xml:space="preserve">; nível </t>
    </r>
    <r>
      <rPr>
        <b/>
        <sz val="10"/>
        <rFont val="Calibri"/>
        <family val="2"/>
        <scheme val="minor"/>
      </rPr>
      <t>2</t>
    </r>
    <r>
      <rPr>
        <sz val="10"/>
        <rFont val="Calibri"/>
        <family val="2"/>
        <scheme val="minor"/>
      </rPr>
      <t xml:space="preserve">: acréscimo de </t>
    </r>
    <r>
      <rPr>
        <b/>
        <sz val="10"/>
        <rFont val="Calibri"/>
        <family val="2"/>
        <scheme val="minor"/>
      </rPr>
      <t>20%</t>
    </r>
    <r>
      <rPr>
        <sz val="10"/>
        <rFont val="Calibri"/>
        <family val="2"/>
        <scheme val="minor"/>
      </rPr>
      <t xml:space="preserve">; nível </t>
    </r>
    <r>
      <rPr>
        <b/>
        <sz val="10"/>
        <rFont val="Calibri"/>
        <family val="2"/>
        <scheme val="minor"/>
      </rPr>
      <t>3</t>
    </r>
    <r>
      <rPr>
        <sz val="10"/>
        <rFont val="Calibri"/>
        <family val="2"/>
        <scheme val="minor"/>
      </rPr>
      <t xml:space="preserve">: acréscimo de </t>
    </r>
    <r>
      <rPr>
        <b/>
        <sz val="10"/>
        <rFont val="Calibri"/>
        <family val="2"/>
        <scheme val="minor"/>
      </rPr>
      <t>41,667%</t>
    </r>
    <r>
      <rPr>
        <sz val="10"/>
        <rFont val="Calibri"/>
        <family val="2"/>
        <scheme val="minor"/>
      </rPr>
      <t xml:space="preserve"> em relação ao nível</t>
    </r>
    <r>
      <rPr>
        <b/>
        <sz val="10"/>
        <rFont val="Calibri"/>
        <family val="2"/>
        <scheme val="minor"/>
      </rPr>
      <t xml:space="preserve"> 1</t>
    </r>
    <r>
      <rPr>
        <sz val="10"/>
        <rFont val="Calibri"/>
        <family val="2"/>
        <scheme val="minor"/>
      </rPr>
      <t>.</t>
    </r>
  </si>
  <si>
    <r>
      <t xml:space="preserve">Vale Transporte: </t>
    </r>
    <r>
      <rPr>
        <sz val="10"/>
        <color indexed="8"/>
        <rFont val="Calibri"/>
        <family val="2"/>
        <scheme val="minor"/>
      </rPr>
      <t>{ [ V.T. X ( Quant. Diária  X 21 ) ] - 6% da Remuneração }.</t>
    </r>
    <r>
      <rPr>
        <b/>
        <sz val="10"/>
        <color rgb="FFC00000"/>
        <rFont val="Calibri"/>
        <family val="2"/>
        <scheme val="minor"/>
      </rPr>
      <t xml:space="preserve"> </t>
    </r>
  </si>
  <si>
    <r>
      <t xml:space="preserve">Encargos e Provisões: </t>
    </r>
    <r>
      <rPr>
        <sz val="10"/>
        <rFont val="Calibri"/>
        <family val="2"/>
        <scheme val="minor"/>
      </rPr>
      <t>Preencher guia Encargos e Provisões.</t>
    </r>
  </si>
  <si>
    <r>
      <t xml:space="preserve">CILT: </t>
    </r>
    <r>
      <rPr>
        <sz val="10"/>
        <rFont val="Calibri"/>
        <family val="2"/>
        <scheme val="minor"/>
      </rPr>
      <t>Preencher guia CITL (Custos Indiretos, Tributos e Lucros).</t>
    </r>
  </si>
  <si>
    <t>Lotação</t>
  </si>
  <si>
    <t xml:space="preserve">Lotação </t>
  </si>
  <si>
    <t>Interior</t>
  </si>
  <si>
    <t>Instrumento Normativo</t>
  </si>
  <si>
    <t>Convenção Coletiva de Trabalho:</t>
  </si>
  <si>
    <t>Descrição
CBO de referência: 4110</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</si>
  <si>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</si>
  <si>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</si>
  <si>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</si>
  <si>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</si>
  <si>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</si>
  <si>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</si>
  <si>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</si>
  <si>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</si>
  <si>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</si>
  <si>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</si>
  <si>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Adicional Noturno</t>
    </r>
    <r>
      <rPr>
        <sz val="10"/>
        <rFont val="Calibri"/>
        <family val="2"/>
        <scheme val="minor"/>
      </rPr>
      <t>: 20% sobre a hora reduzida de 52,5 min.</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t>
    </r>
  </si>
  <si>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</si>
  <si>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TÍQUETE REFEIÇÃO
(CCT 2023, 11ª)</t>
  </si>
  <si>
    <t>Carga Horária Mensal (Divisor)</t>
  </si>
  <si>
    <t>Posto de Trabalho</t>
  </si>
  <si>
    <r>
      <rPr>
        <b/>
        <sz val="10"/>
        <rFont val="Calibri"/>
        <family val="2"/>
        <scheme val="minor"/>
      </rPr>
      <t>Vale Alimentação de Férias - por Assiduidade:</t>
    </r>
    <r>
      <rPr>
        <sz val="10"/>
        <rFont val="Calibri"/>
        <family val="2"/>
        <scheme val="minor"/>
      </rPr>
      <t xml:space="preserve">    CCT SINEEPRES/ SINDIPRESTEM-PR 283/2023, 11ª, § 4º, alterado pelo TA 505;   e   CCT SIEMACO-PR/ SINDIPRESTEM-PR 578/2023, 11ª, § 4º.</t>
    </r>
  </si>
  <si>
    <r>
      <t>Vale Alimentação:</t>
    </r>
    <r>
      <rPr>
        <sz val="10"/>
        <color indexed="8"/>
        <rFont val="Calibri"/>
        <family val="2"/>
        <scheme val="minor"/>
      </rPr>
      <t xml:space="preserve">  ( Valor Mensal - desconto ) / média de 21 dias úteis trabalhados. </t>
    </r>
  </si>
  <si>
    <r>
      <t>Vale Alimentação:</t>
    </r>
    <r>
      <rPr>
        <sz val="10"/>
        <color indexed="8"/>
        <rFont val="Calibri"/>
        <family val="2"/>
        <scheme val="minor"/>
      </rPr>
      <t xml:space="preserve">  Valor mensal = [ ( Valor Diário * média 21 dias úteis trabalhados) - % desconto ].</t>
    </r>
  </si>
  <si>
    <r>
      <t>Dias úteis trabalhados = média de 21 dias:</t>
    </r>
    <r>
      <rPr>
        <sz val="10"/>
        <color theme="1"/>
        <rFont val="Calibri"/>
        <family val="2"/>
        <scheme val="minor"/>
      </rPr>
      <t xml:space="preserve"> [</t>
    </r>
    <r>
      <rPr>
        <sz val="10"/>
        <color rgb="FF31859B"/>
        <rFont val="Calibri"/>
        <family val="2"/>
        <scheme val="minor"/>
      </rPr>
      <t xml:space="preserve"> ( 365 / 7 ) X 5 - 9 ] / 12 = 20,98 </t>
    </r>
    <r>
      <rPr>
        <sz val="10"/>
        <color theme="1"/>
        <rFont val="Calibri"/>
        <family val="2"/>
        <scheme val="minor"/>
      </rPr>
      <t>(Acórdão TCU nº 1904/07 Plenário).</t>
    </r>
  </si>
  <si>
    <r>
      <rPr>
        <b/>
        <sz val="10"/>
        <rFont val="Calibri"/>
        <family val="2"/>
        <scheme val="minor"/>
      </rPr>
      <t>Vale Alimentação nas Férias - por assiduidade</t>
    </r>
    <r>
      <rPr>
        <sz val="10"/>
        <rFont val="Calibri"/>
        <family val="2"/>
        <scheme val="minor"/>
      </rPr>
      <t>: vide guia HORA EXTRA
   Conforme Edital, os benefícios previstos na CCT vinculados a evento futuro e incerto, como assiduidade, serão reembolsados à contratada mediante comprovação de pagamento quando de sua ocorrência (fato gerador).</t>
    </r>
  </si>
  <si>
    <t>Quantidade de Meses</t>
  </si>
  <si>
    <t>Demais Fóruns/Cartórios Eleitorais</t>
  </si>
  <si>
    <t>Referências:</t>
  </si>
  <si>
    <r>
      <rPr>
        <vertAlign val="superscript"/>
        <sz val="10"/>
        <color theme="1"/>
        <rFont val="Calibri"/>
        <family val="2"/>
        <scheme val="minor"/>
      </rPr>
      <t xml:space="preserve">2 </t>
    </r>
    <r>
      <rPr>
        <sz val="10"/>
        <color theme="1"/>
        <rFont val="Calibri"/>
        <family val="2"/>
        <scheme val="minor"/>
      </rPr>
      <t>Localizam-se no Litoral os seguintes Fóruns Eleitorais: Antonina (6ª ZE), Guaratuba (161ª ZE), Morretes (51ª ZE) e Paranaguá (5ª ZE).</t>
    </r>
  </si>
  <si>
    <r>
      <rPr>
        <vertAlign val="superscript"/>
        <sz val="10"/>
        <color theme="1"/>
        <rFont val="Calibri"/>
        <family val="2"/>
        <scheme val="minor"/>
      </rPr>
      <t>1</t>
    </r>
    <r>
      <rPr>
        <sz val="10"/>
        <color theme="1"/>
        <rFont val="Calibri"/>
        <family val="2"/>
        <scheme val="minor"/>
      </rPr>
      <t xml:space="preserve"> Localizam-se na Região Metropolitana de Curitiba os seguintes Fóruns Eleitorais: Almirante Tamandaré (171ª ZE), Araucária (50ª ZE), Bocaiúva do Sul (48ª ZE), Campina Grande do Sul (195ª ZE), Campo Largo (9ª e 182ª ZE's), Cerro Azul (7ª ZE), Colombo (49ª e 182ª ZE's), Fazenda Rio Grande (144ª ZE), Lapa (10ª ZE), Pinhais (188ª ZE), Piraquara (155ª ZE), Rio Branco do Sul (156ª ZE), Rio Negro (11ª ZE) e São José dos Pinhais (8ª e 199ª ZE's).</t>
    </r>
  </si>
  <si>
    <t>Postos de Trabalho - Capital, RMC, Litoral, São Mateus do Sul e União da Vitória</t>
  </si>
  <si>
    <t>RESUMO ATA DE REGISTRO DE PREÇOS - Postos de Trabalho - Capital, RMC, Litoral, São Mateus do Sul e União da Vitória</t>
  </si>
  <si>
    <t>RESUMO ATA DE REGISTRO DE PREÇOS - Postos de Trabalho - Demais Fóruns/Cartórios Eleitorais</t>
  </si>
  <si>
    <t>Postos de Trabalho - Demais Fóruns/Cartórios Eleitorais do Interior</t>
  </si>
  <si>
    <t>Resumo da Ata de Registro de Preços:</t>
  </si>
  <si>
    <t>Valor Pro Rata Die 
(VUM / 30)</t>
  </si>
  <si>
    <r>
      <t>Valor do Posto Unitário Mensal</t>
    </r>
    <r>
      <rPr>
        <sz val="10"/>
        <color rgb="FF000000"/>
        <rFont val="Calibri"/>
        <family val="2"/>
        <scheme val="minor"/>
      </rPr>
      <t xml:space="preserve"> = Montante A + Montante B + CITL</t>
    </r>
  </si>
  <si>
    <t>Percentual poderá ser reduzido na prorrogação, na hipótese de o gestor do contrato entender desnecessária a reposição do profissional em curtos períodos de ausência por doença.</t>
  </si>
  <si>
    <t>Auxiliar Administrativo I - nível médio - INTERIOR</t>
  </si>
  <si>
    <t>Auxiliar Administrativo II - nível médio apto a dirigir - INTERIOR</t>
  </si>
  <si>
    <t>Auxiliar Administrativo III - nível superior - INTERIOR</t>
  </si>
  <si>
    <t>INTERIOR</t>
  </si>
  <si>
    <r>
      <t xml:space="preserve">Estimativa Máxima 
</t>
    </r>
    <r>
      <rPr>
        <sz val="10"/>
        <rFont val="Calibri"/>
        <family val="2"/>
        <scheme val="minor"/>
      </rPr>
      <t>(VUM X Meses de Vigência)</t>
    </r>
  </si>
  <si>
    <t>Zerado na estimativa, diante das características da contratação e do histórico em contratações anteriores.
Obs.: na hipótese de haver alteração contratual, se necessário, deverá ser incluída nova guia de ENCARGOS e PROVISOES prevendo eventual percentual negociado.</t>
  </si>
  <si>
    <t>Subtotal:</t>
  </si>
  <si>
    <t>SUBMÓDULO 4 - Custo de Reposição do Profissional Ausente - 4.1. Reposição de Férias</t>
  </si>
  <si>
    <r>
      <t>Sede e Fóruns/Cartórios Eleitorais sediados em Curitiba, Região Metropolitana de Curitiba - RMC</t>
    </r>
    <r>
      <rPr>
        <vertAlign val="superscript"/>
        <sz val="11"/>
        <color theme="1"/>
        <rFont val="Calibri"/>
        <family val="2"/>
        <scheme val="minor"/>
      </rPr>
      <t>1</t>
    </r>
    <r>
      <rPr>
        <sz val="11"/>
        <color theme="1"/>
        <rFont val="Calibri"/>
        <family val="2"/>
        <scheme val="minor"/>
      </rPr>
      <t>, Litoral</t>
    </r>
    <r>
      <rPr>
        <vertAlign val="superscript"/>
        <sz val="11"/>
        <color theme="1"/>
        <rFont val="Calibri"/>
        <family val="2"/>
        <scheme val="minor"/>
      </rPr>
      <t>2</t>
    </r>
    <r>
      <rPr>
        <sz val="11"/>
        <color theme="1"/>
        <rFont val="Calibri"/>
        <family val="2"/>
        <scheme val="minor"/>
      </rPr>
      <t>, São Mateus do Sul e União da Vitória.</t>
    </r>
  </si>
  <si>
    <r>
      <t xml:space="preserve">VALOR UNITÁRIO MENSAL
</t>
    </r>
    <r>
      <rPr>
        <sz val="10"/>
        <color rgb="FF000000"/>
        <rFont val="Calibri"/>
        <family val="2"/>
        <scheme val="minor"/>
      </rPr>
      <t>A + B + CITL)</t>
    </r>
  </si>
  <si>
    <r>
      <t xml:space="preserve">VALOR UNITÁRIO MENSAL
</t>
    </r>
    <r>
      <rPr>
        <sz val="10"/>
        <color rgb="FF000000"/>
        <rFont val="Calibri"/>
        <family val="2"/>
        <scheme val="minor"/>
      </rPr>
      <t xml:space="preserve"> A + B + CITL</t>
    </r>
  </si>
  <si>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</si>
  <si>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</si>
  <si>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PARA USO SOMENTE DURANTE A EXECUÇÃO CONTRATUAL
Para o cálculo do VTS devido, preencha:
- o valor unitário da passagem;
- a quantidade diária de passagens; e
- a quantidade de dias SDF's (Sábado, Domingo ou Feriado) laborados em regime de Hora Extra no mês de referência para o cálculo.</t>
  </si>
  <si>
    <t>PLANILHA - PROPOSTA DETALHADA</t>
  </si>
  <si>
    <t>ENDEREÇO COMPLETO com CEP</t>
  </si>
  <si>
    <t>TELEFONE e EMAIL</t>
  </si>
  <si>
    <t>DADOS BANCÁRIOS (Banco, Agência e Conta Corrente)</t>
  </si>
  <si>
    <t>NOME e CPF do REPRESENTANTE LEGAL (que assinará o contrato)</t>
  </si>
  <si>
    <t>HORA SUPLEMENTAR e PRÊMIO ASSIDUIDADE
Pagamento por ocorrência (Fato Gerador)</t>
  </si>
  <si>
    <r>
      <rPr>
        <b/>
        <sz val="10"/>
        <rFont val="Calibri"/>
        <family val="2"/>
        <scheme val="minor"/>
      </rPr>
      <t>Horas Suplementares:</t>
    </r>
    <r>
      <rPr>
        <sz val="10"/>
        <rFont val="Calibri"/>
        <family val="2"/>
        <scheme val="minor"/>
      </rPr>
      <t xml:space="preserve"> com caráter eventual, sem habitualidade.
Limite de H.E.: 6 horas semanais para jornada de 20h, conforme §4º do art. 58-A da CLT (Alterado pela Lei 13.467/17).</t>
    </r>
  </si>
  <si>
    <r>
      <t>Valor total máximo estimado para a contratação</t>
    </r>
    <r>
      <rPr>
        <sz val="12"/>
        <rFont val="Calibri"/>
        <family val="2"/>
        <scheme val="minor"/>
      </rPr>
      <t>:</t>
    </r>
  </si>
  <si>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</si>
  <si>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</si>
  <si>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</si>
  <si>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</si>
  <si>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</si>
  <si>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</si>
  <si>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 xml:space="preserve">Preenchimento EXCLUSIVO por licitantes optantes pelos regime de </t>
    </r>
    <r>
      <rPr>
        <b/>
        <sz val="10"/>
        <color rgb="FFFF0000"/>
        <rFont val="Calibri"/>
        <family val="2"/>
        <scheme val="minor"/>
      </rPr>
      <t>LUCRO REAL</t>
    </r>
    <r>
      <rPr>
        <b/>
        <sz val="10"/>
        <color theme="9" tint="-0.499984740745262"/>
        <rFont val="Calibri"/>
        <family val="2"/>
        <scheme val="minor"/>
      </rPr>
      <t>:</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</si>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</sst>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s>
  <fonts count="9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sz val="9"/>
      <color rgb="FFFF0000"/>
      <name val="Calibri"/>
      <family val="2"/>
      <scheme val="minor"/>
    </font>
    <font>
      <b/>
      <sz val="12"/>
      <color theme="6" tint="-0.499984740745262"/>
      <name val="Calibri"/>
      <family val="2"/>
      <scheme val="minor"/>
    </font>
    <font>
      <sz val="8"/>
      <color theme="1"/>
      <name val="Calibri"/>
      <family val="2"/>
      <scheme val="minor"/>
    </font>
    <font>
      <b/>
      <sz val="11"/>
      <color theme="1"/>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b/>
      <sz val="11"/>
      <color theme="0"/>
      <name val="Calibri"/>
      <family val="2"/>
      <scheme val="minor"/>
    </font>
    <font>
      <sz val="10"/>
      <color rgb="FF31859B"/>
      <name val="Calibri"/>
      <family val="2"/>
      <scheme val="minor"/>
    </font>
    <font>
      <sz val="14"/>
      <name val="Calibri"/>
      <family val="2"/>
      <scheme val="minor"/>
    </font>
    <font>
      <sz val="12"/>
      <color rgb="FF000000"/>
      <name val="Calibri"/>
      <family val="2"/>
      <scheme val="minor"/>
    </font>
    <font>
      <b/>
      <sz val="10"/>
      <color rgb="FF375623"/>
      <name val="Calibri"/>
      <family val="2"/>
      <scheme val="minor"/>
    </font>
    <font>
      <b/>
      <sz val="9"/>
      <color rgb="FF4F6128"/>
      <name val="Calibri"/>
      <family val="2"/>
      <scheme val="minor"/>
    </font>
    <font>
      <sz val="9"/>
      <color rgb="FF000000"/>
      <name val="Calibri"/>
      <family val="2"/>
      <scheme val="minor"/>
    </font>
    <font>
      <b/>
      <sz val="12"/>
      <color rgb="FF305496"/>
      <name val="Calibri"/>
      <family val="2"/>
      <scheme val="minor"/>
    </font>
    <font>
      <b/>
      <sz val="13"/>
      <color rgb="FF375623"/>
      <name val="Calibri"/>
      <family val="2"/>
      <scheme val="minor"/>
    </font>
    <font>
      <b/>
      <sz val="13"/>
      <name val="Calibri"/>
      <family val="2"/>
      <scheme val="minor"/>
    </font>
    <font>
      <b/>
      <sz val="10"/>
      <color rgb="FF525252"/>
      <name val="Calibri"/>
      <family val="2"/>
      <scheme val="minor"/>
    </font>
    <font>
      <sz val="10"/>
      <color rgb="FF4F6128"/>
      <name val="Calibri"/>
      <family val="2"/>
      <scheme val="minor"/>
    </font>
    <font>
      <b/>
      <sz val="11"/>
      <color rgb="FF000000"/>
      <name val="Calibri"/>
      <family val="2"/>
      <scheme val="minor"/>
    </font>
    <font>
      <i/>
      <sz val="10"/>
      <color rgb="FF000000"/>
      <name val="Calibri"/>
      <family val="2"/>
      <scheme val="minor"/>
    </font>
    <font>
      <i/>
      <sz val="10"/>
      <color rgb="FF808080"/>
      <name val="Calibri"/>
      <family val="2"/>
      <scheme val="minor"/>
    </font>
    <font>
      <sz val="10"/>
      <color rgb="FF7B7B7B"/>
      <name val="Calibri"/>
      <family val="2"/>
      <scheme val="minor"/>
    </font>
    <font>
      <b/>
      <sz val="9"/>
      <color rgb="FF7B7B7B"/>
      <name val="Calibri"/>
      <family val="2"/>
      <scheme val="minor"/>
    </font>
    <font>
      <b/>
      <sz val="10"/>
      <color indexed="8"/>
      <name val="Calibri"/>
      <family val="2"/>
      <scheme val="minor"/>
    </font>
    <font>
      <sz val="10"/>
      <color indexed="8"/>
      <name val="Calibri"/>
      <family val="2"/>
      <scheme val="minor"/>
    </font>
    <font>
      <b/>
      <sz val="10"/>
      <color rgb="FFC00000"/>
      <name val="Calibri"/>
      <family val="2"/>
      <scheme val="minor"/>
    </font>
    <font>
      <b/>
      <sz val="14"/>
      <color rgb="FF000000"/>
      <name val="Calibri"/>
      <family val="2"/>
      <scheme val="minor"/>
    </font>
    <font>
      <sz val="12"/>
      <color rgb="FFC00000"/>
      <name val="Calibri"/>
      <family val="2"/>
      <scheme val="minor"/>
    </font>
    <font>
      <b/>
      <sz val="13"/>
      <color rgb="FF4F6128"/>
      <name val="Calibri"/>
      <family val="2"/>
      <scheme val="minor"/>
    </font>
    <font>
      <b/>
      <sz val="10"/>
      <color rgb="FF20124D"/>
      <name val="Calibri"/>
      <family val="2"/>
      <scheme val="minor"/>
    </font>
    <font>
      <b/>
      <sz val="11"/>
      <name val="Calibri"/>
      <family val="2"/>
      <scheme val="minor"/>
    </font>
    <font>
      <b/>
      <sz val="14"/>
      <name val="Calibri"/>
      <family val="2"/>
      <scheme val="minor"/>
    </font>
    <font>
      <b/>
      <sz val="10"/>
      <color theme="5" tint="-0.499984740745262"/>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b/>
      <sz val="10"/>
      <color theme="7" tint="-0.499984740745262"/>
      <name val="Calibri"/>
      <family val="2"/>
      <scheme val="minor"/>
    </font>
    <font>
      <sz val="10"/>
      <color rgb="FFC00000"/>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vertAlign val="superscript"/>
      <sz val="10"/>
      <color theme="1"/>
      <name val="Calibri"/>
      <family val="2"/>
      <scheme val="minor"/>
    </font>
    <font>
      <vertAlign val="superscript"/>
      <sz val="11"/>
      <color theme="1"/>
      <name val="Calibri"/>
      <family val="2"/>
      <scheme val="minor"/>
    </font>
    <font>
      <sz val="11"/>
      <name val="Calibri"/>
      <family val="2"/>
      <scheme val="minor"/>
    </font>
    <font>
      <b/>
      <sz val="11"/>
      <color rgb="FF4F6128"/>
      <name val="Calibri"/>
      <family val="2"/>
      <scheme val="minor"/>
    </font>
    <font>
      <b/>
      <sz val="11"/>
      <color rgb="FF20124D"/>
      <name val="Calibri"/>
      <family val="2"/>
      <scheme val="minor"/>
    </font>
    <font>
      <b/>
      <sz val="12"/>
      <color rgb="FF4F6128"/>
      <name val="Calibri"/>
      <family val="2"/>
      <scheme val="minor"/>
    </font>
    <font>
      <b/>
      <sz val="16"/>
      <color rgb="FF000000"/>
      <name val="Calibri"/>
      <family val="2"/>
      <scheme val="minor"/>
    </font>
    <font>
      <sz val="14"/>
      <color rgb="FF000000"/>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s>
  <fills count="5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EAF1DD"/>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F2F2F2"/>
        <bgColor rgb="FFFFFFFF"/>
      </patternFill>
    </fill>
    <fill>
      <patternFill patternType="solid">
        <fgColor rgb="FFF2F2F2"/>
        <bgColor rgb="FF000000"/>
      </patternFill>
    </fill>
    <fill>
      <patternFill patternType="solid">
        <fgColor rgb="FFFFF2CC"/>
        <bgColor rgb="FFFFFFCC"/>
      </patternFill>
    </fill>
    <fill>
      <patternFill patternType="solid">
        <fgColor rgb="FFFFFFFF"/>
        <bgColor rgb="FFD8D8D8"/>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theme="0" tint="-4.9989318521683403E-2"/>
        <bgColor rgb="FFD6E3BC"/>
      </patternFill>
    </fill>
    <fill>
      <patternFill patternType="solid">
        <fgColor theme="0"/>
        <bgColor rgb="FFD6E3BC"/>
      </patternFill>
    </fill>
    <fill>
      <patternFill patternType="solid">
        <fgColor theme="0" tint="-4.9989318521683403E-2"/>
        <bgColor rgb="FFFFFFFF"/>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6D6"/>
        <bgColor indexed="64"/>
      </patternFill>
    </fill>
    <fill>
      <patternFill patternType="solid">
        <fgColor rgb="FFFEFCD6"/>
        <bgColor rgb="FF000000"/>
      </patternFill>
    </fill>
    <fill>
      <patternFill patternType="solid">
        <fgColor rgb="FFFEF2BE"/>
        <bgColor indexed="64"/>
      </patternFill>
    </fill>
    <fill>
      <patternFill patternType="solid">
        <fgColor rgb="FFFFD5FC"/>
        <bgColor rgb="FF000000"/>
      </patternFill>
    </fill>
    <fill>
      <patternFill patternType="solid">
        <fgColor rgb="FFFFD5FC"/>
        <bgColor indexed="64"/>
      </patternFill>
    </fill>
    <fill>
      <patternFill patternType="solid">
        <fgColor rgb="FFD8D8D8"/>
        <bgColor rgb="FFD8D8D8"/>
      </patternFill>
    </fill>
    <fill>
      <patternFill patternType="solid">
        <fgColor theme="9" tint="0.79998168889431442"/>
        <bgColor rgb="FFD8D8D8"/>
      </patternFill>
    </fill>
    <fill>
      <patternFill patternType="solid">
        <fgColor rgb="FFEAF1DD"/>
        <bgColor rgb="FFEAF1DD"/>
      </patternFill>
    </fill>
    <fill>
      <patternFill patternType="solid">
        <fgColor theme="0" tint="-0.14999847407452621"/>
        <bgColor rgb="FFFFFFFF"/>
      </patternFill>
    </fill>
    <fill>
      <patternFill patternType="solid">
        <fgColor theme="9" tint="0.79998168889431442"/>
        <bgColor rgb="FFFFFFFF"/>
      </patternFill>
    </fill>
    <fill>
      <patternFill patternType="solid">
        <fgColor theme="3" tint="-0.499984740745262"/>
        <bgColor indexed="64"/>
      </patternFill>
    </fill>
    <fill>
      <patternFill patternType="solid">
        <fgColor rgb="FFCAFED8"/>
        <bgColor theme="0"/>
      </patternFill>
    </fill>
    <fill>
      <patternFill patternType="solid">
        <fgColor rgb="FFCAFED8"/>
        <bgColor rgb="FFBAFEBA"/>
      </patternFill>
    </fill>
    <fill>
      <patternFill patternType="solid">
        <fgColor rgb="FFFEFCD6"/>
        <bgColor theme="0"/>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rgb="FFCAFED8"/>
        <bgColor rgb="FFA8FEB8"/>
      </patternFill>
    </fill>
    <fill>
      <patternFill patternType="solid">
        <fgColor theme="7" tint="0.79998168889431442"/>
        <bgColor indexed="64"/>
      </patternFill>
    </fill>
    <fill>
      <patternFill patternType="solid">
        <fgColor rgb="FFA6FAC2"/>
        <bgColor rgb="FFA8FEB8"/>
      </patternFill>
    </fill>
    <fill>
      <patternFill patternType="solid">
        <fgColor rgb="FFBBFDD6"/>
        <bgColor indexed="64"/>
      </patternFill>
    </fill>
  </fills>
  <borders count="17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right/>
      <top style="thick">
        <color theme="0" tint="-0.24994659260841701"/>
      </top>
      <bottom style="thin">
        <color indexed="64"/>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ck">
        <color theme="6" tint="0.39994506668294322"/>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auto="1"/>
      </left>
      <right style="medium">
        <color auto="1"/>
      </right>
      <top/>
      <bottom style="medium">
        <color auto="1"/>
      </bottom>
      <diagonal/>
    </border>
    <border>
      <left style="thin">
        <color auto="1"/>
      </left>
      <right style="thin">
        <color rgb="FF000000"/>
      </right>
      <top/>
      <bottom style="thin">
        <color rgb="FF000000"/>
      </bottom>
      <diagonal/>
    </border>
    <border>
      <left/>
      <right/>
      <top/>
      <bottom style="thick">
        <color rgb="FFC9C9C9"/>
      </bottom>
      <diagonal/>
    </border>
    <border>
      <left style="medium">
        <color indexed="64"/>
      </left>
      <right style="medium">
        <color indexed="64"/>
      </right>
      <top/>
      <bottom style="thick">
        <color rgb="FFC9C9C9"/>
      </bottom>
      <diagonal/>
    </border>
    <border>
      <left style="thin">
        <color rgb="FF000000"/>
      </left>
      <right style="thin">
        <color rgb="FF000000"/>
      </right>
      <top style="thick">
        <color rgb="FFC9C9C9"/>
      </top>
      <bottom/>
      <diagonal/>
    </border>
    <border>
      <left/>
      <right/>
      <top/>
      <bottom style="thick">
        <color rgb="FFDBDBDB"/>
      </bottom>
      <diagonal/>
    </border>
    <border>
      <left/>
      <right/>
      <top/>
      <bottom style="thick">
        <color rgb="FFACCCEA"/>
      </bottom>
      <diagonal/>
    </border>
    <border>
      <left/>
      <right/>
      <top style="thick">
        <color rgb="FFDBDBDB"/>
      </top>
      <bottom style="thin">
        <color indexed="64"/>
      </bottom>
      <diagonal/>
    </border>
    <border>
      <left/>
      <right style="thin">
        <color rgb="FF000000"/>
      </right>
      <top/>
      <bottom style="thick">
        <color rgb="FFC9C9C9"/>
      </bottom>
      <diagonal/>
    </border>
    <border>
      <left style="thin">
        <color rgb="FF000000"/>
      </left>
      <right style="thin">
        <color rgb="FF000000"/>
      </right>
      <top style="thin">
        <color rgb="FF000000"/>
      </top>
      <bottom style="thick">
        <color rgb="FFC9C9C9"/>
      </bottom>
      <diagonal/>
    </border>
    <border>
      <left style="thin">
        <color rgb="FF000000"/>
      </left>
      <right/>
      <top style="thin">
        <color rgb="FF000000"/>
      </top>
      <bottom style="thick">
        <color rgb="FFC9C9C9"/>
      </bottom>
      <diagonal/>
    </border>
    <border>
      <left style="thin">
        <color rgb="FF000000"/>
      </left>
      <right style="thin">
        <color rgb="FF000000"/>
      </right>
      <top/>
      <bottom style="thick">
        <color rgb="FFC9C9C9"/>
      </bottom>
      <diagonal/>
    </border>
    <border>
      <left style="thin">
        <color rgb="FF000000"/>
      </left>
      <right/>
      <top/>
      <bottom style="thick">
        <color rgb="FFC9C9C9"/>
      </bottom>
      <diagonal/>
    </border>
    <border>
      <left/>
      <right/>
      <top/>
      <bottom style="thick">
        <color rgb="FFC2D69B"/>
      </bottom>
      <diagonal/>
    </border>
    <border>
      <left style="thin">
        <color auto="1"/>
      </left>
      <right style="thin">
        <color rgb="FF000000"/>
      </right>
      <top style="thin">
        <color rgb="FF000000"/>
      </top>
      <bottom style="thin">
        <color rgb="FF000000"/>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style="thin">
        <color rgb="FF000000"/>
      </left>
      <right/>
      <top style="thick">
        <color rgb="FFC9C9C9"/>
      </top>
      <bottom style="thin">
        <color rgb="FF000000"/>
      </bottom>
      <diagonal/>
    </border>
    <border>
      <left/>
      <right style="thin">
        <color rgb="FF000000"/>
      </right>
      <top style="thick">
        <color rgb="FFC9C9C9"/>
      </top>
      <bottom style="thin">
        <color rgb="FF000000"/>
      </bottom>
      <diagonal/>
    </border>
    <border>
      <left style="thin">
        <color rgb="FF000000"/>
      </left>
      <right/>
      <top style="thin">
        <color auto="1"/>
      </top>
      <bottom style="thick">
        <color theme="0" tint="-0.24994659260841701"/>
      </bottom>
      <diagonal/>
    </border>
    <border>
      <left/>
      <right style="thin">
        <color rgb="FF000000"/>
      </right>
      <top style="thin">
        <color auto="1"/>
      </top>
      <bottom style="thick">
        <color theme="0" tint="-0.24994659260841701"/>
      </bottom>
      <diagonal/>
    </border>
    <border>
      <left/>
      <right/>
      <top style="thick">
        <color rgb="FFDBDBDB"/>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top/>
      <bottom style="thick">
        <color rgb="FFBFBFBF"/>
      </bottom>
      <diagonal/>
    </border>
    <border>
      <left style="thick">
        <color rgb="FFFF9393"/>
      </left>
      <right/>
      <top style="thick">
        <color rgb="FFFF9393"/>
      </top>
      <bottom style="thin">
        <color rgb="FF000000"/>
      </bottom>
      <diagonal/>
    </border>
    <border>
      <left/>
      <right/>
      <top style="thick">
        <color rgb="FFFF9393"/>
      </top>
      <bottom style="thin">
        <color rgb="FF000000"/>
      </bottom>
      <diagonal/>
    </border>
    <border>
      <left/>
      <right style="thick">
        <color rgb="FFFF9393"/>
      </right>
      <top style="thick">
        <color rgb="FFFF9393"/>
      </top>
      <bottom style="thin">
        <color rgb="FF000000"/>
      </bottom>
      <diagonal/>
    </border>
    <border>
      <left style="thick">
        <color rgb="FFFF9393"/>
      </left>
      <right/>
      <top style="thick">
        <color theme="9" tint="0.39991454817346722"/>
      </top>
      <bottom style="thin">
        <color rgb="FF000000"/>
      </bottom>
      <diagonal/>
    </border>
    <border>
      <left/>
      <right/>
      <top style="thick">
        <color theme="9" tint="0.39991454817346722"/>
      </top>
      <bottom style="thin">
        <color rgb="FF000000"/>
      </bottom>
      <diagonal/>
    </border>
    <border>
      <left/>
      <right style="thick">
        <color theme="9" tint="0.39991454817346722"/>
      </right>
      <top style="thick">
        <color theme="9" tint="0.39991454817346722"/>
      </top>
      <bottom style="thin">
        <color rgb="FF000000"/>
      </bottom>
      <diagonal/>
    </border>
    <border>
      <left style="thick">
        <color rgb="FFFF9393"/>
      </left>
      <right/>
      <top style="thin">
        <color rgb="FF000000"/>
      </top>
      <bottom/>
      <diagonal/>
    </border>
    <border>
      <left style="thin">
        <color rgb="FF000000"/>
      </left>
      <right style="thick">
        <color rgb="FFFF9393"/>
      </right>
      <top style="thin">
        <color rgb="FF000000"/>
      </top>
      <bottom/>
      <diagonal/>
    </border>
    <border>
      <left style="thin">
        <color rgb="FF000000"/>
      </left>
      <right style="thick">
        <color theme="9" tint="0.39991454817346722"/>
      </right>
      <top style="thin">
        <color rgb="FF000000"/>
      </top>
      <bottom/>
      <diagonal/>
    </border>
    <border>
      <left style="thick">
        <color rgb="FFFF9393"/>
      </left>
      <right/>
      <top/>
      <bottom style="thin">
        <color rgb="FF000000"/>
      </bottom>
      <diagonal/>
    </border>
    <border>
      <left style="thin">
        <color rgb="FF000000"/>
      </left>
      <right style="thick">
        <color rgb="FFFF9393"/>
      </right>
      <top/>
      <bottom style="thin">
        <color rgb="FF000000"/>
      </bottom>
      <diagonal/>
    </border>
    <border>
      <left style="thin">
        <color rgb="FF000000"/>
      </left>
      <right style="thick">
        <color theme="9" tint="0.39991454817346722"/>
      </right>
      <top/>
      <bottom style="thin">
        <color rgb="FF000000"/>
      </bottom>
      <diagonal/>
    </border>
    <border>
      <left style="thick">
        <color rgb="FFFF9393"/>
      </left>
      <right/>
      <top style="thin">
        <color rgb="FF000000"/>
      </top>
      <bottom style="thin">
        <color rgb="FF000000"/>
      </bottom>
      <diagonal/>
    </border>
    <border>
      <left/>
      <right style="thick">
        <color rgb="FFFF9393"/>
      </right>
      <top style="thin">
        <color rgb="FF000000"/>
      </top>
      <bottom style="thin">
        <color rgb="FF000000"/>
      </bottom>
      <diagonal/>
    </border>
    <border>
      <left style="thin">
        <color rgb="FF000000"/>
      </left>
      <right style="thick">
        <color theme="9" tint="0.39991454817346722"/>
      </right>
      <top style="thin">
        <color rgb="FF000000"/>
      </top>
      <bottom style="thin">
        <color rgb="FF000000"/>
      </bottom>
      <diagonal/>
    </border>
    <border>
      <left style="thick">
        <color rgb="FFFF9393"/>
      </left>
      <right/>
      <top style="thin">
        <color rgb="FF000000"/>
      </top>
      <bottom style="thick">
        <color rgb="FFFF9393"/>
      </bottom>
      <diagonal/>
    </border>
    <border>
      <left style="thin">
        <color rgb="FF000000"/>
      </left>
      <right style="thin">
        <color rgb="FF000000"/>
      </right>
      <top style="thin">
        <color rgb="FF000000"/>
      </top>
      <bottom style="thick">
        <color rgb="FFFF9393"/>
      </bottom>
      <diagonal/>
    </border>
    <border>
      <left style="thin">
        <color rgb="FF000000"/>
      </left>
      <right style="thick">
        <color rgb="FFFF9393"/>
      </right>
      <top style="thin">
        <color rgb="FF000000"/>
      </top>
      <bottom style="thick">
        <color rgb="FFFF9393"/>
      </bottom>
      <diagonal/>
    </border>
    <border>
      <left style="thin">
        <color rgb="FF000000"/>
      </left>
      <right style="thick">
        <color theme="9" tint="0.39991454817346722"/>
      </right>
      <top style="thin">
        <color rgb="FF000000"/>
      </top>
      <bottom style="thick">
        <color theme="9" tint="0.39991454817346722"/>
      </bottom>
      <diagonal/>
    </border>
    <border>
      <left style="thick">
        <color theme="6" tint="0.39994506668294322"/>
      </left>
      <right/>
      <top style="thick">
        <color theme="6" tint="0.39994506668294322"/>
      </top>
      <bottom style="thin">
        <color rgb="FF000000"/>
      </bottom>
      <diagonal/>
    </border>
    <border>
      <left/>
      <right/>
      <top style="thick">
        <color theme="6" tint="0.39994506668294322"/>
      </top>
      <bottom style="thin">
        <color rgb="FF000000"/>
      </bottom>
      <diagonal/>
    </border>
    <border>
      <left/>
      <right style="thick">
        <color theme="6" tint="0.39994506668294322"/>
      </right>
      <top style="thick">
        <color theme="6" tint="0.39994506668294322"/>
      </top>
      <bottom style="thin">
        <color rgb="FF000000"/>
      </bottom>
      <diagonal/>
    </border>
    <border>
      <left style="thick">
        <color theme="6" tint="0.39994506668294322"/>
      </left>
      <right/>
      <top/>
      <bottom style="thin">
        <color rgb="FF000000"/>
      </bottom>
      <diagonal/>
    </border>
    <border>
      <left style="thick">
        <color theme="6" tint="0.39994506668294322"/>
      </left>
      <right style="thin">
        <color rgb="FF000000"/>
      </right>
      <top style="thin">
        <color rgb="FF000000"/>
      </top>
      <bottom style="thin">
        <color rgb="FF000000"/>
      </bottom>
      <diagonal/>
    </border>
    <border>
      <left style="thin">
        <color rgb="FF000000"/>
      </left>
      <right style="thick">
        <color theme="6" tint="0.39994506668294322"/>
      </right>
      <top/>
      <bottom style="thin">
        <color rgb="FF000000"/>
      </bottom>
      <diagonal/>
    </border>
    <border>
      <left style="thin">
        <color rgb="FF000000"/>
      </left>
      <right style="thick">
        <color theme="6" tint="0.39994506668294322"/>
      </right>
      <top style="thin">
        <color rgb="FF000000"/>
      </top>
      <bottom style="thin">
        <color rgb="FF000000"/>
      </bottom>
      <diagonal/>
    </border>
    <border>
      <left style="thick">
        <color theme="6" tint="0.39994506668294322"/>
      </left>
      <right/>
      <top/>
      <bottom style="thick">
        <color rgb="FFC9C9C9"/>
      </bottom>
      <diagonal/>
    </border>
    <border>
      <left/>
      <right style="thick">
        <color theme="6" tint="0.39994506668294322"/>
      </right>
      <top/>
      <bottom style="thick">
        <color rgb="FFC9C9C9"/>
      </bottom>
      <diagonal/>
    </border>
    <border>
      <left style="thick">
        <color theme="6" tint="0.39994506668294322"/>
      </left>
      <right/>
      <top/>
      <bottom/>
      <diagonal/>
    </border>
    <border>
      <left/>
      <right style="thick">
        <color theme="6" tint="0.39994506668294322"/>
      </right>
      <top/>
      <bottom/>
      <diagonal/>
    </border>
    <border>
      <left style="thick">
        <color theme="6" tint="0.39994506668294322"/>
      </left>
      <right style="thin">
        <color indexed="64"/>
      </right>
      <top style="thin">
        <color indexed="64"/>
      </top>
      <bottom style="thin">
        <color indexed="64"/>
      </bottom>
      <diagonal/>
    </border>
    <border>
      <left style="thin">
        <color indexed="64"/>
      </left>
      <right style="thick">
        <color theme="6" tint="0.39994506668294322"/>
      </right>
      <top style="thin">
        <color indexed="64"/>
      </top>
      <bottom style="thin">
        <color indexed="64"/>
      </bottom>
      <diagonal/>
    </border>
    <border>
      <left style="thick">
        <color theme="6" tint="0.39994506668294322"/>
      </left>
      <right style="thin">
        <color indexed="64"/>
      </right>
      <top style="thin">
        <color indexed="64"/>
      </top>
      <bottom style="thick">
        <color theme="6" tint="0.39994506668294322"/>
      </bottom>
      <diagonal/>
    </border>
    <border>
      <left style="thin">
        <color indexed="64"/>
      </left>
      <right style="thin">
        <color indexed="64"/>
      </right>
      <top style="thin">
        <color indexed="64"/>
      </top>
      <bottom style="thick">
        <color theme="6" tint="0.39994506668294322"/>
      </bottom>
      <diagonal/>
    </border>
    <border>
      <left style="thin">
        <color indexed="64"/>
      </left>
      <right style="thick">
        <color theme="6" tint="0.39994506668294322"/>
      </right>
      <top style="thin">
        <color indexed="64"/>
      </top>
      <bottom style="thick">
        <color theme="6" tint="0.3999450666829432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top/>
      <bottom style="thick">
        <color theme="5" tint="0.39994506668294322"/>
      </bottom>
      <diagonal/>
    </border>
    <border>
      <left style="medium">
        <color indexed="64"/>
      </left>
      <right style="medium">
        <color indexed="64"/>
      </right>
      <top/>
      <bottom style="thick">
        <color theme="5" tint="0.39994506668294322"/>
      </bottom>
      <diagonal/>
    </border>
    <border>
      <left style="thick">
        <color theme="7" tint="0.39994506668294322"/>
      </left>
      <right/>
      <top style="thick">
        <color theme="7" tint="0.39994506668294322"/>
      </top>
      <bottom style="thin">
        <color rgb="FF000000"/>
      </bottom>
      <diagonal/>
    </border>
    <border>
      <left/>
      <right/>
      <top style="thick">
        <color theme="7" tint="0.39994506668294322"/>
      </top>
      <bottom style="thin">
        <color rgb="FF000000"/>
      </bottom>
      <diagonal/>
    </border>
    <border>
      <left/>
      <right style="thick">
        <color theme="7" tint="0.39994506668294322"/>
      </right>
      <top style="thick">
        <color theme="7" tint="0.39994506668294322"/>
      </top>
      <bottom style="thin">
        <color rgb="FF000000"/>
      </bottom>
      <diagonal/>
    </border>
    <border>
      <left style="thick">
        <color theme="7" tint="0.39994506668294322"/>
      </left>
      <right/>
      <top/>
      <bottom style="thin">
        <color rgb="FF000000"/>
      </bottom>
      <diagonal/>
    </border>
    <border>
      <left style="thin">
        <color rgb="FF000000"/>
      </left>
      <right style="thick">
        <color theme="7" tint="0.39994506668294322"/>
      </right>
      <top/>
      <bottom style="thin">
        <color rgb="FF000000"/>
      </bottom>
      <diagonal/>
    </border>
    <border>
      <left style="thin">
        <color rgb="FF000000"/>
      </left>
      <right style="thick">
        <color theme="7" tint="0.39994506668294322"/>
      </right>
      <top style="thin">
        <color rgb="FF000000"/>
      </top>
      <bottom style="thin">
        <color rgb="FF000000"/>
      </bottom>
      <diagonal/>
    </border>
    <border>
      <left style="thick">
        <color theme="7" tint="0.39994506668294322"/>
      </left>
      <right/>
      <top/>
      <bottom style="thick">
        <color theme="5" tint="0.39994506668294322"/>
      </bottom>
      <diagonal/>
    </border>
    <border>
      <left/>
      <right style="thick">
        <color theme="7" tint="0.39994506668294322"/>
      </right>
      <top/>
      <bottom style="thick">
        <color theme="5" tint="0.39994506668294322"/>
      </bottom>
      <diagonal/>
    </border>
    <border>
      <left style="thick">
        <color theme="7" tint="0.39994506668294322"/>
      </left>
      <right/>
      <top/>
      <bottom/>
      <diagonal/>
    </border>
    <border>
      <left/>
      <right style="thick">
        <color theme="7" tint="0.39994506668294322"/>
      </right>
      <top/>
      <bottom/>
      <diagonal/>
    </border>
    <border>
      <left style="thick">
        <color theme="7" tint="0.39994506668294322"/>
      </left>
      <right style="thin">
        <color indexed="64"/>
      </right>
      <top style="thin">
        <color indexed="64"/>
      </top>
      <bottom style="thin">
        <color indexed="64"/>
      </bottom>
      <diagonal/>
    </border>
    <border>
      <left style="thin">
        <color indexed="64"/>
      </left>
      <right style="thick">
        <color theme="7" tint="0.39994506668294322"/>
      </right>
      <top style="thin">
        <color indexed="64"/>
      </top>
      <bottom style="thin">
        <color indexed="64"/>
      </bottom>
      <diagonal/>
    </border>
    <border>
      <left style="thick">
        <color theme="7" tint="0.39994506668294322"/>
      </left>
      <right style="thin">
        <color indexed="64"/>
      </right>
      <top style="thin">
        <color indexed="64"/>
      </top>
      <bottom style="thick">
        <color theme="7" tint="0.39994506668294322"/>
      </bottom>
      <diagonal/>
    </border>
    <border>
      <left style="thin">
        <color indexed="64"/>
      </left>
      <right style="thin">
        <color indexed="64"/>
      </right>
      <top style="thin">
        <color indexed="64"/>
      </top>
      <bottom style="thick">
        <color theme="7" tint="0.39994506668294322"/>
      </bottom>
      <diagonal/>
    </border>
    <border>
      <left style="thin">
        <color indexed="64"/>
      </left>
      <right style="thick">
        <color theme="7" tint="0.39994506668294322"/>
      </right>
      <top style="thin">
        <color indexed="64"/>
      </top>
      <bottom style="thick">
        <color theme="7" tint="0.39994506668294322"/>
      </bottom>
      <diagonal/>
    </border>
    <border>
      <left style="thick">
        <color theme="6" tint="0.39994506668294322"/>
      </left>
      <right/>
      <top style="thin">
        <color rgb="FF000000"/>
      </top>
      <bottom style="thin">
        <color rgb="FF000000"/>
      </bottom>
      <diagonal/>
    </border>
    <border>
      <left/>
      <right style="thick">
        <color theme="7" tint="0.39994506668294322"/>
      </right>
      <top/>
      <bottom style="thin">
        <color rgb="FF000000"/>
      </bottom>
      <diagonal/>
    </border>
    <border>
      <left/>
      <right/>
      <top style="thick">
        <color theme="7" tint="0.39994506668294322"/>
      </top>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9" tint="0.39994506668294322"/>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style="thick">
        <color theme="7" tint="0.39994506668294322"/>
      </left>
      <right/>
      <top style="thin">
        <color rgb="FF000000"/>
      </top>
      <bottom style="thin">
        <color rgb="FF000000"/>
      </bottom>
      <diagonal/>
    </border>
    <border>
      <left style="thick">
        <color theme="7" tint="0.39994506668294322"/>
      </left>
      <right style="thin">
        <color rgb="FF000000"/>
      </right>
      <top style="thin">
        <color rgb="FF000000"/>
      </top>
      <bottom style="thin">
        <color rgb="FF000000"/>
      </bottom>
      <diagonal/>
    </border>
    <border>
      <left/>
      <right/>
      <top/>
      <bottom style="thick">
        <color theme="4" tint="0.39994506668294322"/>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0" fontId="9" fillId="0" borderId="21" applyNumberFormat="0" applyFill="0" applyAlignment="0" applyProtection="0"/>
    <xf numFmtId="0" fontId="10" fillId="0" borderId="22" applyNumberFormat="0" applyFill="0" applyAlignment="0" applyProtection="0"/>
    <xf numFmtId="0" fontId="6" fillId="0" borderId="0"/>
  </cellStyleXfs>
  <cellXfs count="908">
    <xf numFmtId="0" fontId="0" fillId="0" borderId="0" xfId="0"/>
    <xf numFmtId="0" fontId="0" fillId="0" borderId="0" xfId="0" applyProtection="1"/>
    <xf numFmtId="0" fontId="0" fillId="0" borderId="0" xfId="0" applyBorder="1" applyProtection="1"/>
    <xf numFmtId="0" fontId="8" fillId="0" borderId="0" xfId="0" applyFont="1" applyProtection="1"/>
    <xf numFmtId="0" fontId="15" fillId="20" borderId="0" xfId="0" applyFont="1" applyFill="1" applyBorder="1" applyAlignment="1" applyProtection="1">
      <alignment horizontal="center"/>
    </xf>
    <xf numFmtId="0" fontId="16" fillId="0" borderId="67" xfId="4" applyFont="1" applyFill="1" applyBorder="1" applyAlignment="1" applyProtection="1"/>
    <xf numFmtId="0" fontId="15" fillId="28" borderId="3" xfId="0" applyFont="1" applyFill="1" applyBorder="1" applyAlignment="1" applyProtection="1">
      <alignment horizontal="center" vertical="center"/>
      <protection locked="0"/>
    </xf>
    <xf numFmtId="0" fontId="14" fillId="20" borderId="0" xfId="0" applyFont="1" applyFill="1" applyBorder="1" applyAlignment="1" applyProtection="1">
      <alignment horizontal="left" vertical="center"/>
    </xf>
    <xf numFmtId="0" fontId="17" fillId="0" borderId="76" xfId="0" applyFont="1" applyFill="1" applyBorder="1" applyAlignment="1" applyProtection="1">
      <alignment horizontal="center"/>
    </xf>
    <xf numFmtId="0" fontId="18" fillId="0" borderId="3" xfId="3" applyFont="1" applyFill="1" applyBorder="1" applyAlignment="1" applyProtection="1">
      <alignment horizontal="center"/>
    </xf>
    <xf numFmtId="0" fontId="15" fillId="20" borderId="0" xfId="0" applyFont="1" applyFill="1" applyBorder="1" applyAlignment="1" applyProtection="1">
      <alignment horizontal="left" vertical="center"/>
    </xf>
    <xf numFmtId="165" fontId="14" fillId="20" borderId="0" xfId="0" applyNumberFormat="1" applyFont="1" applyFill="1" applyBorder="1" applyAlignment="1" applyProtection="1">
      <alignment horizontal="right" vertical="center" indent="1"/>
    </xf>
    <xf numFmtId="0" fontId="19" fillId="20" borderId="0" xfId="0" applyFont="1" applyFill="1" applyBorder="1" applyAlignment="1" applyProtection="1">
      <alignment vertical="center"/>
    </xf>
    <xf numFmtId="0" fontId="20" fillId="0" borderId="67" xfId="4" applyFont="1" applyFill="1" applyBorder="1" applyAlignment="1" applyProtection="1"/>
    <xf numFmtId="0" fontId="17" fillId="20" borderId="15" xfId="0" applyFont="1" applyFill="1" applyBorder="1" applyAlignment="1" applyProtection="1">
      <alignment horizontal="center"/>
    </xf>
    <xf numFmtId="4" fontId="14" fillId="28" borderId="3" xfId="0" applyNumberFormat="1" applyFont="1" applyFill="1" applyBorder="1" applyAlignment="1" applyProtection="1">
      <alignment horizontal="right" vertical="center" indent="1"/>
      <protection locked="0"/>
    </xf>
    <xf numFmtId="10" fontId="19" fillId="0" borderId="3" xfId="0" applyNumberFormat="1" applyFont="1" applyFill="1" applyBorder="1" applyAlignment="1" applyProtection="1">
      <alignment horizontal="justify" vertical="center"/>
    </xf>
    <xf numFmtId="0" fontId="14" fillId="0" borderId="3" xfId="0" applyFont="1" applyFill="1" applyBorder="1" applyAlignment="1" applyProtection="1">
      <alignment horizontal="center" vertical="center" wrapText="1"/>
    </xf>
    <xf numFmtId="0" fontId="14" fillId="28" borderId="3" xfId="0" applyFont="1" applyFill="1" applyBorder="1" applyAlignment="1" applyProtection="1">
      <alignment horizontal="center" vertical="center"/>
      <protection locked="0"/>
    </xf>
    <xf numFmtId="168" fontId="21" fillId="28" borderId="3" xfId="0" applyNumberFormat="1" applyFont="1" applyFill="1" applyBorder="1" applyAlignment="1" applyProtection="1">
      <alignment horizontal="center" vertical="center"/>
      <protection locked="0"/>
    </xf>
    <xf numFmtId="4" fontId="14" fillId="20" borderId="3" xfId="0" applyNumberFormat="1" applyFont="1" applyFill="1" applyBorder="1" applyAlignment="1" applyProtection="1">
      <alignment horizontal="right" vertical="center" indent="1"/>
    </xf>
    <xf numFmtId="10" fontId="22" fillId="0" borderId="45" xfId="0" applyNumberFormat="1" applyFont="1" applyFill="1" applyBorder="1" applyAlignment="1" applyProtection="1">
      <alignment horizontal="left" vertical="center" wrapText="1"/>
    </xf>
    <xf numFmtId="4" fontId="14" fillId="28" borderId="4" xfId="0" applyNumberFormat="1" applyFont="1" applyFill="1" applyBorder="1" applyAlignment="1" applyProtection="1">
      <alignment horizontal="right" vertical="center" indent="1"/>
      <protection locked="0"/>
    </xf>
    <xf numFmtId="4" fontId="15" fillId="27" borderId="10" xfId="3" applyNumberFormat="1" applyFont="1" applyFill="1" applyBorder="1" applyAlignment="1" applyProtection="1">
      <alignment horizontal="right" vertical="center" wrapText="1" indent="1"/>
    </xf>
    <xf numFmtId="10" fontId="19" fillId="0" borderId="12" xfId="0" applyNumberFormat="1" applyFont="1" applyFill="1" applyBorder="1" applyAlignment="1" applyProtection="1">
      <alignment horizontal="justify" vertical="center"/>
    </xf>
    <xf numFmtId="10" fontId="19" fillId="20" borderId="0" xfId="0" applyNumberFormat="1" applyFont="1" applyFill="1" applyBorder="1" applyAlignment="1" applyProtection="1">
      <alignment horizontal="justify" vertical="center"/>
    </xf>
    <xf numFmtId="0" fontId="14" fillId="20" borderId="0" xfId="0" applyFont="1" applyFill="1" applyBorder="1" applyAlignment="1" applyProtection="1">
      <alignment vertical="center"/>
    </xf>
    <xf numFmtId="0" fontId="20" fillId="0" borderId="67" xfId="4" applyFont="1" applyFill="1" applyBorder="1" applyAlignment="1" applyProtection="1">
      <alignment horizontal="left"/>
    </xf>
    <xf numFmtId="165" fontId="14" fillId="28" borderId="4" xfId="0" applyNumberFormat="1" applyFont="1" applyFill="1" applyBorder="1" applyAlignment="1" applyProtection="1">
      <alignment horizontal="right" vertical="center" indent="1"/>
      <protection locked="0"/>
    </xf>
    <xf numFmtId="165" fontId="15" fillId="0" borderId="3" xfId="0" applyNumberFormat="1" applyFont="1" applyFill="1" applyBorder="1" applyAlignment="1" applyProtection="1">
      <alignment horizontal="right" vertical="center" indent="1"/>
    </xf>
    <xf numFmtId="165" fontId="14" fillId="0" borderId="3" xfId="0" applyNumberFormat="1" applyFont="1" applyFill="1" applyBorder="1" applyAlignment="1" applyProtection="1">
      <alignment horizontal="right" vertical="center" indent="1"/>
    </xf>
    <xf numFmtId="10" fontId="19" fillId="20" borderId="3" xfId="0" applyNumberFormat="1" applyFont="1" applyFill="1" applyBorder="1" applyAlignment="1" applyProtection="1">
      <alignment horizontal="justify" vertical="center"/>
    </xf>
    <xf numFmtId="4" fontId="15" fillId="20" borderId="1"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xf>
    <xf numFmtId="0" fontId="14" fillId="0" borderId="0" xfId="0" applyFont="1" applyFill="1" applyBorder="1" applyProtection="1"/>
    <xf numFmtId="0" fontId="19" fillId="0" borderId="3" xfId="0" applyFont="1" applyFill="1" applyBorder="1" applyAlignment="1" applyProtection="1">
      <alignment horizontal="justify" vertical="center"/>
    </xf>
    <xf numFmtId="171" fontId="14" fillId="28" borderId="3" xfId="0" applyNumberFormat="1" applyFont="1" applyFill="1" applyBorder="1" applyAlignment="1" applyProtection="1">
      <alignment horizontal="right" vertical="center" indent="1"/>
      <protection locked="0"/>
    </xf>
    <xf numFmtId="171" fontId="14" fillId="0" borderId="3"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shrinkToFit="1"/>
    </xf>
    <xf numFmtId="172" fontId="15" fillId="27" borderId="10" xfId="3" applyNumberFormat="1" applyFont="1" applyFill="1" applyBorder="1" applyAlignment="1" applyProtection="1">
      <alignment horizontal="right" vertical="center" wrapText="1" indent="1"/>
    </xf>
    <xf numFmtId="0" fontId="15" fillId="20" borderId="0" xfId="0" applyFont="1" applyFill="1" applyBorder="1" applyAlignment="1" applyProtection="1">
      <alignment horizontal="left"/>
    </xf>
    <xf numFmtId="4" fontId="14" fillId="28" borderId="1" xfId="0" applyNumberFormat="1" applyFont="1" applyFill="1" applyBorder="1" applyAlignment="1" applyProtection="1">
      <alignment horizontal="right" vertical="center" indent="1"/>
      <protection locked="0"/>
    </xf>
    <xf numFmtId="4" fontId="14" fillId="29" borderId="1" xfId="0" applyNumberFormat="1" applyFont="1" applyFill="1" applyBorder="1" applyAlignment="1" applyProtection="1">
      <alignment horizontal="right" vertical="center" indent="1"/>
      <protection locked="0"/>
    </xf>
    <xf numFmtId="165" fontId="15" fillId="20" borderId="3" xfId="0" applyNumberFormat="1" applyFont="1" applyFill="1" applyBorder="1" applyAlignment="1" applyProtection="1">
      <alignment horizontal="right" vertical="center" indent="1"/>
    </xf>
    <xf numFmtId="0" fontId="19" fillId="20" borderId="3" xfId="0" applyFont="1" applyFill="1" applyBorder="1" applyAlignment="1" applyProtection="1">
      <alignment vertical="center"/>
    </xf>
    <xf numFmtId="165" fontId="14" fillId="20" borderId="4" xfId="0" applyNumberFormat="1" applyFont="1" applyFill="1" applyBorder="1" applyAlignment="1" applyProtection="1">
      <alignment horizontal="right" vertical="center" indent="1"/>
    </xf>
    <xf numFmtId="0" fontId="14" fillId="20" borderId="0" xfId="0" applyFont="1" applyFill="1" applyBorder="1" applyAlignment="1" applyProtection="1">
      <alignment horizontal="right" vertical="center" indent="1"/>
    </xf>
    <xf numFmtId="0" fontId="26" fillId="20" borderId="0" xfId="0" applyFont="1" applyFill="1" applyBorder="1" applyAlignment="1" applyProtection="1">
      <alignment horizontal="center" vertical="center"/>
    </xf>
    <xf numFmtId="165" fontId="15" fillId="20" borderId="78" xfId="5" applyNumberFormat="1" applyFont="1" applyFill="1" applyBorder="1" applyAlignment="1" applyProtection="1">
      <alignment horizontal="right" vertical="center" indent="1"/>
    </xf>
    <xf numFmtId="4" fontId="15" fillId="20" borderId="0" xfId="0" applyNumberFormat="1" applyFont="1" applyFill="1" applyBorder="1" applyAlignment="1" applyProtection="1">
      <alignment horizontal="center" vertical="center"/>
    </xf>
    <xf numFmtId="172" fontId="15" fillId="0" borderId="10" xfId="3" applyNumberFormat="1" applyFont="1" applyFill="1" applyBorder="1" applyAlignment="1" applyProtection="1">
      <alignment horizontal="right" vertical="center" wrapText="1" indent="1"/>
    </xf>
    <xf numFmtId="4" fontId="15" fillId="20" borderId="0" xfId="3" applyNumberFormat="1" applyFont="1" applyFill="1" applyBorder="1" applyAlignment="1" applyProtection="1">
      <alignment horizontal="right" vertical="center" wrapText="1" indent="1"/>
    </xf>
    <xf numFmtId="10" fontId="19" fillId="0" borderId="0" xfId="0" applyNumberFormat="1" applyFont="1" applyFill="1" applyBorder="1" applyAlignment="1" applyProtection="1">
      <alignment horizontal="justify" vertical="center"/>
    </xf>
    <xf numFmtId="165" fontId="15" fillId="20" borderId="79" xfId="5" applyNumberFormat="1" applyFont="1" applyFill="1" applyBorder="1" applyAlignment="1" applyProtection="1">
      <alignment horizontal="right" vertical="center" indent="1"/>
    </xf>
    <xf numFmtId="165" fontId="15" fillId="20" borderId="80" xfId="5" applyNumberFormat="1" applyFont="1" applyFill="1" applyBorder="1" applyAlignment="1" applyProtection="1">
      <alignment horizontal="right" vertical="center" indent="1"/>
    </xf>
    <xf numFmtId="165" fontId="15" fillId="20" borderId="81" xfId="5" applyNumberFormat="1" applyFont="1" applyFill="1" applyBorder="1" applyAlignment="1" applyProtection="1">
      <alignment horizontal="right" vertical="center" indent="1"/>
    </xf>
    <xf numFmtId="4" fontId="15" fillId="0" borderId="10" xfId="3" applyNumberFormat="1" applyFont="1" applyFill="1" applyBorder="1" applyAlignment="1" applyProtection="1">
      <alignment horizontal="right" vertical="center" wrapText="1" indent="1"/>
    </xf>
    <xf numFmtId="0" fontId="29" fillId="20" borderId="0" xfId="0" applyFont="1" applyFill="1" applyBorder="1" applyAlignment="1" applyProtection="1">
      <alignment horizontal="left" vertical="center"/>
    </xf>
    <xf numFmtId="0" fontId="29" fillId="20" borderId="0" xfId="0" applyFont="1" applyFill="1" applyBorder="1" applyAlignment="1" applyProtection="1">
      <alignment horizontal="left" vertical="center" wrapText="1"/>
    </xf>
    <xf numFmtId="0" fontId="15" fillId="20" borderId="0" xfId="3" applyFont="1" applyFill="1" applyBorder="1" applyAlignment="1" applyProtection="1">
      <alignment horizontal="center" vertical="center"/>
    </xf>
    <xf numFmtId="171" fontId="15" fillId="20" borderId="78" xfId="5" applyNumberFormat="1" applyFont="1" applyFill="1" applyBorder="1" applyAlignment="1" applyProtection="1">
      <alignment horizontal="right" vertical="center" indent="1"/>
    </xf>
    <xf numFmtId="167" fontId="14" fillId="33" borderId="45" xfId="0" applyNumberFormat="1" applyFont="1" applyFill="1" applyBorder="1" applyAlignment="1" applyProtection="1">
      <alignment horizontal="center" vertical="center"/>
      <protection locked="0"/>
    </xf>
    <xf numFmtId="0" fontId="34" fillId="5" borderId="0" xfId="0" applyFont="1" applyFill="1" applyBorder="1" applyAlignment="1" applyProtection="1">
      <alignment horizontal="center"/>
    </xf>
    <xf numFmtId="0" fontId="5" fillId="0" borderId="0" xfId="0" applyFont="1" applyProtection="1"/>
    <xf numFmtId="0" fontId="5" fillId="5" borderId="0" xfId="0" applyFont="1" applyFill="1" applyBorder="1" applyProtection="1"/>
    <xf numFmtId="0" fontId="35" fillId="5" borderId="29" xfId="3" applyFont="1" applyFill="1" applyBorder="1" applyAlignment="1" applyProtection="1">
      <alignment vertical="center"/>
    </xf>
    <xf numFmtId="0" fontId="39" fillId="5" borderId="0" xfId="3" applyFont="1" applyFill="1" applyBorder="1" applyAlignment="1" applyProtection="1">
      <alignment horizontal="center" vertical="center" wrapText="1"/>
    </xf>
    <xf numFmtId="0" fontId="7" fillId="5" borderId="0" xfId="3" applyFont="1" applyFill="1" applyBorder="1" applyAlignment="1" applyProtection="1">
      <alignment horizontal="right" vertical="center"/>
    </xf>
    <xf numFmtId="173" fontId="7" fillId="5" borderId="0" xfId="3" applyNumberFormat="1" applyFont="1" applyFill="1" applyBorder="1" applyAlignment="1" applyProtection="1">
      <alignment horizontal="center" vertical="center" wrapText="1"/>
    </xf>
    <xf numFmtId="0" fontId="33" fillId="5" borderId="0" xfId="0" applyFont="1" applyFill="1" applyBorder="1" applyProtection="1"/>
    <xf numFmtId="0" fontId="12" fillId="5" borderId="0" xfId="0" applyFont="1" applyFill="1" applyBorder="1" applyProtection="1"/>
    <xf numFmtId="0" fontId="14" fillId="0" borderId="0" xfId="0" applyFont="1" applyProtection="1"/>
    <xf numFmtId="0" fontId="44" fillId="12" borderId="0" xfId="0" applyFont="1" applyFill="1" applyBorder="1" applyAlignment="1" applyProtection="1">
      <alignment horizontal="left" wrapText="1"/>
    </xf>
    <xf numFmtId="0" fontId="14" fillId="0" borderId="0" xfId="0" applyFont="1" applyBorder="1" applyProtection="1"/>
    <xf numFmtId="0" fontId="33"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 fillId="0" borderId="0" xfId="0" applyFont="1" applyAlignment="1" applyProtection="1">
      <alignment horizontal="left"/>
    </xf>
    <xf numFmtId="0" fontId="35" fillId="5" borderId="0" xfId="3" applyFont="1" applyFill="1" applyBorder="1" applyAlignment="1" applyProtection="1">
      <alignment vertical="center"/>
    </xf>
    <xf numFmtId="0" fontId="8" fillId="0" borderId="0" xfId="0" applyFont="1" applyBorder="1" applyProtection="1"/>
    <xf numFmtId="0" fontId="38" fillId="0" borderId="15" xfId="3" applyFont="1" applyFill="1" applyBorder="1" applyAlignment="1" applyProtection="1">
      <alignment horizontal="center" vertical="center" wrapText="1"/>
    </xf>
    <xf numFmtId="0" fontId="38" fillId="0" borderId="6" xfId="3" applyFont="1" applyFill="1" applyBorder="1" applyAlignment="1" applyProtection="1">
      <alignment horizontal="center" vertical="center" wrapText="1"/>
    </xf>
    <xf numFmtId="0" fontId="8" fillId="0" borderId="29" xfId="0" applyFont="1" applyBorder="1" applyProtection="1"/>
    <xf numFmtId="0" fontId="38" fillId="35" borderId="18" xfId="3" applyFont="1" applyFill="1" applyBorder="1" applyAlignment="1" applyProtection="1">
      <alignment horizontal="center" vertical="center" wrapText="1"/>
    </xf>
    <xf numFmtId="4" fontId="14" fillId="10" borderId="3" xfId="0" applyNumberFormat="1" applyFont="1" applyFill="1" applyBorder="1" applyAlignment="1" applyProtection="1">
      <alignment horizontal="right" vertical="center" indent="1"/>
    </xf>
    <xf numFmtId="10" fontId="19" fillId="10" borderId="3" xfId="0" applyNumberFormat="1" applyFont="1" applyFill="1" applyBorder="1" applyAlignment="1" applyProtection="1">
      <alignment horizontal="justify" vertical="center"/>
    </xf>
    <xf numFmtId="171" fontId="15" fillId="0" borderId="1" xfId="0" applyNumberFormat="1" applyFont="1" applyFill="1" applyBorder="1" applyAlignment="1" applyProtection="1">
      <alignment horizontal="right" vertical="center" indent="1"/>
    </xf>
    <xf numFmtId="171" fontId="14" fillId="0" borderId="16" xfId="0" applyNumberFormat="1" applyFont="1" applyFill="1" applyBorder="1" applyAlignment="1" applyProtection="1">
      <alignment horizontal="right" vertical="center" indent="1"/>
    </xf>
    <xf numFmtId="4" fontId="14" fillId="0" borderId="16" xfId="0" applyNumberFormat="1" applyFont="1" applyFill="1" applyBorder="1" applyAlignment="1" applyProtection="1">
      <alignment horizontal="right" vertical="center" indent="1"/>
    </xf>
    <xf numFmtId="10" fontId="19" fillId="40" borderId="3" xfId="0" applyNumberFormat="1" applyFont="1" applyFill="1" applyBorder="1" applyAlignment="1" applyProtection="1">
      <alignment horizontal="justify" vertical="center"/>
    </xf>
    <xf numFmtId="10" fontId="19" fillId="39" borderId="3" xfId="0" applyNumberFormat="1" applyFont="1" applyFill="1" applyBorder="1" applyAlignment="1" applyProtection="1">
      <alignment horizontal="justify" vertical="center" wrapText="1"/>
    </xf>
    <xf numFmtId="10" fontId="32" fillId="12" borderId="0" xfId="0" applyNumberFormat="1" applyFont="1" applyFill="1" applyBorder="1" applyAlignment="1" applyProtection="1">
      <alignment horizontal="right"/>
    </xf>
    <xf numFmtId="0" fontId="47" fillId="46" borderId="56" xfId="0" applyFont="1" applyFill="1" applyBorder="1" applyAlignment="1" applyProtection="1">
      <alignment horizontal="center" vertical="center"/>
    </xf>
    <xf numFmtId="0" fontId="38" fillId="46" borderId="61" xfId="0" applyFont="1" applyFill="1" applyBorder="1" applyAlignment="1" applyProtection="1">
      <alignment horizontal="center" vertical="center"/>
    </xf>
    <xf numFmtId="0" fontId="14" fillId="0" borderId="0" xfId="3" applyFont="1" applyFill="1" applyAlignment="1" applyProtection="1">
      <alignment horizontal="left" vertical="center"/>
    </xf>
    <xf numFmtId="4" fontId="14" fillId="0" borderId="0" xfId="3" applyNumberFormat="1" applyFont="1" applyFill="1" applyBorder="1" applyAlignment="1" applyProtection="1">
      <alignment vertical="center"/>
    </xf>
    <xf numFmtId="0" fontId="14" fillId="0" borderId="0" xfId="3" applyFont="1" applyFill="1" applyAlignment="1" applyProtection="1">
      <alignment vertical="center"/>
    </xf>
    <xf numFmtId="0" fontId="14" fillId="0" borderId="0" xfId="3" applyFont="1" applyAlignment="1" applyProtection="1">
      <alignment vertical="center"/>
    </xf>
    <xf numFmtId="4" fontId="14" fillId="9" borderId="0" xfId="0" applyNumberFormat="1" applyFont="1" applyFill="1" applyBorder="1" applyAlignment="1" applyProtection="1">
      <alignment horizontal="center" vertical="center"/>
    </xf>
    <xf numFmtId="4" fontId="14" fillId="9" borderId="0" xfId="0" applyNumberFormat="1" applyFont="1" applyFill="1" applyBorder="1" applyAlignment="1" applyProtection="1">
      <alignment vertical="center"/>
    </xf>
    <xf numFmtId="0" fontId="21" fillId="0" borderId="0" xfId="0" applyFont="1" applyProtection="1"/>
    <xf numFmtId="10" fontId="15" fillId="3" borderId="3" xfId="3" applyNumberFormat="1" applyFont="1" applyFill="1" applyBorder="1" applyAlignment="1" applyProtection="1">
      <alignment horizontal="center" vertical="center" wrapText="1"/>
    </xf>
    <xf numFmtId="0" fontId="14" fillId="5" borderId="0" xfId="3" applyFont="1" applyFill="1" applyAlignment="1" applyProtection="1">
      <alignment vertical="center"/>
    </xf>
    <xf numFmtId="0" fontId="14" fillId="5" borderId="0" xfId="3" applyFont="1" applyFill="1" applyAlignment="1" applyProtection="1">
      <alignment vertical="center" wrapText="1"/>
    </xf>
    <xf numFmtId="0" fontId="14" fillId="0" borderId="0" xfId="0" applyFont="1" applyAlignment="1" applyProtection="1">
      <alignment horizontal="left" vertical="center"/>
    </xf>
    <xf numFmtId="0" fontId="15" fillId="0" borderId="0" xfId="3" applyFont="1" applyFill="1" applyAlignment="1" applyProtection="1">
      <alignment vertical="center"/>
    </xf>
    <xf numFmtId="2" fontId="14" fillId="0" borderId="0" xfId="3" applyNumberFormat="1" applyFont="1" applyFill="1" applyAlignment="1" applyProtection="1">
      <alignment vertical="center"/>
    </xf>
    <xf numFmtId="0" fontId="56" fillId="0" borderId="0" xfId="4" applyFont="1" applyFill="1" applyBorder="1" applyAlignment="1" applyProtection="1">
      <alignment vertical="center" wrapText="1"/>
    </xf>
    <xf numFmtId="4" fontId="15" fillId="0" borderId="0" xfId="3" applyNumberFormat="1" applyFont="1" applyFill="1" applyBorder="1" applyAlignment="1" applyProtection="1">
      <alignment horizontal="center" vertical="center" wrapText="1"/>
    </xf>
    <xf numFmtId="44" fontId="14" fillId="20" borderId="0" xfId="3" applyNumberFormat="1" applyFont="1" applyFill="1" applyBorder="1" applyAlignment="1" applyProtection="1">
      <alignment horizontal="center" vertical="center" wrapText="1"/>
    </xf>
    <xf numFmtId="0" fontId="15" fillId="20" borderId="0" xfId="0" applyFont="1" applyFill="1" applyBorder="1" applyAlignment="1" applyProtection="1">
      <alignment vertical="center" wrapText="1"/>
    </xf>
    <xf numFmtId="0" fontId="15" fillId="5" borderId="0" xfId="3" applyFont="1" applyFill="1" applyBorder="1" applyAlignment="1" applyProtection="1">
      <alignment vertical="center" wrapText="1"/>
    </xf>
    <xf numFmtId="0" fontId="31" fillId="16" borderId="0" xfId="0" applyFont="1" applyFill="1" applyProtection="1"/>
    <xf numFmtId="2" fontId="31" fillId="5" borderId="3" xfId="0" applyNumberFormat="1" applyFont="1" applyFill="1" applyBorder="1" applyAlignment="1" applyProtection="1">
      <alignment horizontal="center" vertical="center"/>
    </xf>
    <xf numFmtId="4" fontId="31" fillId="50" borderId="3" xfId="0" applyNumberFormat="1" applyFont="1" applyFill="1" applyBorder="1" applyAlignment="1" applyProtection="1">
      <alignment horizontal="center" vertical="center"/>
    </xf>
    <xf numFmtId="4" fontId="24" fillId="51" borderId="3" xfId="0" applyNumberFormat="1" applyFont="1" applyFill="1" applyBorder="1" applyAlignment="1" applyProtection="1">
      <alignment horizontal="center" vertical="center"/>
    </xf>
    <xf numFmtId="0" fontId="53" fillId="5" borderId="20" xfId="0" applyFont="1" applyFill="1" applyBorder="1" applyAlignment="1" applyProtection="1">
      <alignment horizontal="center" vertical="center"/>
    </xf>
    <xf numFmtId="4" fontId="53" fillId="5" borderId="20" xfId="0" applyNumberFormat="1" applyFont="1" applyFill="1" applyBorder="1" applyAlignment="1" applyProtection="1">
      <alignment horizontal="left" vertical="center" wrapText="1"/>
    </xf>
    <xf numFmtId="4" fontId="31" fillId="50" borderId="20" xfId="0" applyNumberFormat="1" applyFont="1" applyFill="1" applyBorder="1" applyAlignment="1" applyProtection="1">
      <alignment horizontal="center" vertical="center"/>
    </xf>
    <xf numFmtId="4" fontId="24" fillId="0" borderId="20" xfId="0" applyNumberFormat="1" applyFont="1" applyFill="1" applyBorder="1" applyAlignment="1" applyProtection="1">
      <alignment horizontal="center" vertical="center"/>
    </xf>
    <xf numFmtId="4" fontId="31" fillId="50" borderId="0" xfId="0" applyNumberFormat="1" applyFont="1" applyFill="1" applyBorder="1" applyAlignment="1" applyProtection="1">
      <alignment horizontal="left" vertical="center"/>
    </xf>
    <xf numFmtId="2" fontId="31" fillId="5" borderId="0" xfId="0" applyNumberFormat="1" applyFont="1" applyFill="1" applyBorder="1" applyAlignment="1" applyProtection="1">
      <alignment horizontal="center" vertical="center"/>
    </xf>
    <xf numFmtId="4" fontId="31" fillId="50"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vertical="center"/>
    </xf>
    <xf numFmtId="0" fontId="14" fillId="5" borderId="0" xfId="3" applyFont="1" applyFill="1" applyBorder="1" applyAlignment="1" applyProtection="1">
      <alignment horizontal="right" vertical="center"/>
    </xf>
    <xf numFmtId="0" fontId="14" fillId="5" borderId="0" xfId="3" applyFont="1" applyFill="1" applyProtection="1"/>
    <xf numFmtId="0" fontId="15" fillId="5" borderId="0" xfId="3" applyFont="1" applyFill="1" applyBorder="1" applyAlignment="1" applyProtection="1">
      <alignment horizontal="center" vertical="center"/>
    </xf>
    <xf numFmtId="0" fontId="15" fillId="5" borderId="37" xfId="3" applyFont="1" applyFill="1" applyBorder="1" applyAlignment="1" applyProtection="1">
      <alignment horizontal="center" vertical="center"/>
    </xf>
    <xf numFmtId="0" fontId="15" fillId="0" borderId="7" xfId="3" applyFont="1" applyBorder="1" applyAlignment="1" applyProtection="1">
      <alignment horizontal="center" vertical="center"/>
    </xf>
    <xf numFmtId="0" fontId="15"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wrapText="1"/>
    </xf>
    <xf numFmtId="0" fontId="15" fillId="7" borderId="3" xfId="3" applyFont="1" applyFill="1" applyBorder="1" applyAlignment="1" applyProtection="1">
      <alignment horizontal="center" vertical="center" wrapText="1"/>
    </xf>
    <xf numFmtId="10" fontId="14" fillId="5" borderId="2" xfId="2" applyNumberFormat="1" applyFont="1" applyFill="1" applyBorder="1" applyAlignment="1" applyProtection="1">
      <alignment horizontal="center" vertical="center" wrapText="1"/>
    </xf>
    <xf numFmtId="4" fontId="12" fillId="0" borderId="3" xfId="3" applyNumberFormat="1" applyFont="1" applyFill="1" applyBorder="1" applyAlignment="1" applyProtection="1">
      <alignment horizontal="right" vertical="center" indent="1"/>
    </xf>
    <xf numFmtId="4" fontId="12" fillId="5" borderId="3" xfId="3" applyNumberFormat="1" applyFont="1" applyFill="1" applyBorder="1" applyAlignment="1" applyProtection="1">
      <alignment horizontal="right" vertical="center" indent="1"/>
    </xf>
    <xf numFmtId="4" fontId="14" fillId="5" borderId="3" xfId="3" applyNumberFormat="1" applyFont="1" applyFill="1" applyBorder="1" applyAlignment="1" applyProtection="1">
      <alignment horizontal="right" vertical="center" indent="1"/>
    </xf>
    <xf numFmtId="0" fontId="12" fillId="5" borderId="0" xfId="3" applyFont="1" applyFill="1" applyBorder="1" applyAlignment="1" applyProtection="1">
      <alignment horizontal="center" vertical="center"/>
    </xf>
    <xf numFmtId="4" fontId="12" fillId="5" borderId="0" xfId="3" applyNumberFormat="1" applyFont="1" applyFill="1" applyBorder="1" applyAlignment="1" applyProtection="1">
      <alignment horizontal="left" vertical="center" wrapText="1"/>
    </xf>
    <xf numFmtId="4" fontId="12" fillId="5" borderId="0" xfId="3" applyNumberFormat="1" applyFont="1" applyFill="1" applyBorder="1" applyAlignment="1" applyProtection="1">
      <alignment horizontal="right" vertical="center" indent="1"/>
    </xf>
    <xf numFmtId="4" fontId="14" fillId="5" borderId="0" xfId="3" applyNumberFormat="1" applyFont="1" applyFill="1" applyBorder="1" applyAlignment="1" applyProtection="1">
      <alignment horizontal="right" vertical="center" indent="1"/>
    </xf>
    <xf numFmtId="166" fontId="15" fillId="5" borderId="0" xfId="3" applyNumberFormat="1" applyFont="1" applyFill="1" applyBorder="1" applyAlignment="1" applyProtection="1">
      <alignment horizontal="right" vertical="center" indent="1"/>
    </xf>
    <xf numFmtId="0" fontId="31" fillId="0" borderId="0" xfId="0" applyFont="1" applyBorder="1" applyProtection="1"/>
    <xf numFmtId="0" fontId="24" fillId="0" borderId="0" xfId="0" applyFont="1" applyBorder="1" applyAlignment="1" applyProtection="1">
      <alignment horizontal="center" vertical="center" wrapText="1"/>
    </xf>
    <xf numFmtId="4" fontId="31" fillId="0" borderId="0" xfId="0" applyNumberFormat="1" applyFont="1" applyBorder="1" applyAlignment="1" applyProtection="1">
      <alignment vertical="center"/>
    </xf>
    <xf numFmtId="0" fontId="31" fillId="0" borderId="0" xfId="0" applyFont="1" applyProtection="1"/>
    <xf numFmtId="0" fontId="15" fillId="0" borderId="0" xfId="0" applyFont="1" applyBorder="1" applyAlignment="1" applyProtection="1">
      <alignment horizontal="center" vertical="center" wrapText="1"/>
    </xf>
    <xf numFmtId="4" fontId="14" fillId="0" borderId="0" xfId="0" applyNumberFormat="1" applyFont="1" applyBorder="1" applyAlignment="1" applyProtection="1">
      <alignment vertical="center"/>
    </xf>
    <xf numFmtId="0" fontId="14" fillId="0" borderId="1" xfId="3" applyFont="1" applyBorder="1" applyAlignment="1" applyProtection="1">
      <alignment horizontal="center" vertical="center"/>
    </xf>
    <xf numFmtId="0" fontId="14" fillId="0" borderId="3" xfId="3" applyFont="1" applyBorder="1" applyAlignment="1" applyProtection="1">
      <alignment horizontal="left" vertical="center"/>
    </xf>
    <xf numFmtId="49" fontId="14" fillId="0" borderId="0" xfId="3" applyNumberFormat="1" applyFont="1" applyFill="1" applyBorder="1" applyAlignment="1" applyProtection="1">
      <alignment horizontal="center" wrapText="1"/>
    </xf>
    <xf numFmtId="0" fontId="15" fillId="0" borderId="17" xfId="3" applyFont="1" applyBorder="1" applyAlignment="1" applyProtection="1">
      <alignment vertical="center"/>
    </xf>
    <xf numFmtId="0" fontId="15" fillId="0" borderId="17" xfId="3" applyFont="1" applyBorder="1" applyAlignment="1" applyProtection="1">
      <alignment horizontal="center" vertical="center"/>
    </xf>
    <xf numFmtId="0" fontId="15" fillId="5" borderId="17" xfId="3" applyFont="1" applyFill="1" applyBorder="1" applyAlignment="1" applyProtection="1">
      <alignment vertical="center"/>
    </xf>
    <xf numFmtId="0" fontId="14" fillId="8" borderId="1" xfId="3" applyFont="1" applyFill="1" applyBorder="1" applyAlignment="1" applyProtection="1">
      <alignment horizontal="center" vertical="center"/>
    </xf>
    <xf numFmtId="0" fontId="14" fillId="8" borderId="3" xfId="3" applyFont="1" applyFill="1" applyBorder="1" applyAlignment="1" applyProtection="1">
      <alignment horizontal="left" vertical="center"/>
    </xf>
    <xf numFmtId="0" fontId="15" fillId="8" borderId="7" xfId="3" applyFont="1" applyFill="1" applyBorder="1" applyAlignment="1" applyProtection="1">
      <alignment horizontal="center" vertical="center"/>
    </xf>
    <xf numFmtId="0" fontId="14" fillId="2" borderId="3" xfId="3" applyFont="1" applyFill="1" applyBorder="1" applyAlignment="1" applyProtection="1">
      <alignment horizontal="center" vertical="center"/>
    </xf>
    <xf numFmtId="0" fontId="14" fillId="2" borderId="3" xfId="3" applyFont="1" applyFill="1" applyBorder="1" applyAlignment="1" applyProtection="1">
      <alignment horizontal="left" vertical="center"/>
    </xf>
    <xf numFmtId="0" fontId="15" fillId="4" borderId="3" xfId="3" applyFont="1" applyFill="1" applyBorder="1" applyAlignment="1" applyProtection="1">
      <alignment horizontal="center" vertical="center"/>
    </xf>
    <xf numFmtId="0" fontId="15" fillId="0" borderId="3" xfId="3" applyFont="1" applyFill="1" applyBorder="1" applyAlignment="1" applyProtection="1">
      <alignment horizontal="center" vertical="center" wrapText="1"/>
    </xf>
    <xf numFmtId="0" fontId="15" fillId="5" borderId="3" xfId="3" applyFont="1" applyFill="1" applyBorder="1" applyAlignment="1" applyProtection="1">
      <alignment horizontal="center" vertical="center"/>
    </xf>
    <xf numFmtId="10" fontId="14" fillId="0" borderId="3" xfId="3" applyNumberFormat="1" applyFont="1" applyFill="1" applyBorder="1" applyAlignment="1" applyProtection="1">
      <alignment horizontal="center" vertical="center" wrapText="1"/>
    </xf>
    <xf numFmtId="10" fontId="14" fillId="5" borderId="3" xfId="3" applyNumberFormat="1" applyFont="1" applyFill="1" applyBorder="1" applyAlignment="1" applyProtection="1">
      <alignment horizontal="center" vertical="center"/>
    </xf>
    <xf numFmtId="164" fontId="15" fillId="5" borderId="3" xfId="1" applyFont="1" applyFill="1" applyBorder="1" applyAlignment="1" applyProtection="1">
      <alignment horizontal="right" vertical="center" indent="3"/>
    </xf>
    <xf numFmtId="4" fontId="53" fillId="5" borderId="3" xfId="0" applyNumberFormat="1" applyFont="1" applyFill="1" applyBorder="1" applyAlignment="1" applyProtection="1">
      <alignment horizontal="center" vertical="center"/>
    </xf>
    <xf numFmtId="4" fontId="53" fillId="5" borderId="3" xfId="0" applyNumberFormat="1" applyFont="1" applyFill="1" applyBorder="1" applyAlignment="1" applyProtection="1">
      <alignment horizontal="left" vertical="center"/>
    </xf>
    <xf numFmtId="170" fontId="14" fillId="29" borderId="3" xfId="0" applyNumberFormat="1" applyFont="1" applyFill="1" applyBorder="1" applyAlignment="1" applyProtection="1">
      <alignment horizontal="center" vertical="center"/>
      <protection locked="0"/>
    </xf>
    <xf numFmtId="1" fontId="14" fillId="29" borderId="3" xfId="0" applyNumberFormat="1" applyFont="1" applyFill="1" applyBorder="1" applyAlignment="1" applyProtection="1">
      <alignment horizontal="center" vertical="center"/>
      <protection locked="0"/>
    </xf>
    <xf numFmtId="0" fontId="15" fillId="20" borderId="0" xfId="0" applyFont="1" applyFill="1" applyBorder="1" applyAlignment="1" applyProtection="1">
      <alignment horizontal="left" vertical="center" wrapText="1"/>
    </xf>
    <xf numFmtId="0" fontId="24" fillId="20" borderId="0" xfId="3" applyFont="1" applyFill="1" applyBorder="1" applyAlignment="1" applyProtection="1">
      <alignment horizontal="right" vertical="center" wrapText="1"/>
    </xf>
    <xf numFmtId="0" fontId="20" fillId="20" borderId="67"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15" fillId="4" borderId="1" xfId="3" applyFont="1" applyFill="1" applyBorder="1" applyAlignment="1" applyProtection="1">
      <alignment horizontal="center" vertical="center"/>
    </xf>
    <xf numFmtId="0" fontId="14" fillId="0" borderId="0" xfId="3" applyFont="1" applyBorder="1" applyAlignment="1" applyProtection="1">
      <alignment horizontal="left" vertical="center" wrapText="1"/>
    </xf>
    <xf numFmtId="0" fontId="15" fillId="0"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6" borderId="2"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170" fontId="14" fillId="33" borderId="45" xfId="0" applyNumberFormat="1" applyFont="1" applyFill="1" applyBorder="1" applyAlignment="1" applyProtection="1">
      <alignment horizontal="center" vertical="center"/>
      <protection locked="0"/>
    </xf>
    <xf numFmtId="4" fontId="53" fillId="5" borderId="3" xfId="0" applyNumberFormat="1" applyFont="1" applyFill="1" applyBorder="1" applyAlignment="1" applyProtection="1">
      <alignment horizontal="left" vertical="center" wrapText="1"/>
    </xf>
    <xf numFmtId="0" fontId="49" fillId="0" borderId="0" xfId="0" applyFont="1" applyFill="1" applyBorder="1" applyAlignment="1" applyProtection="1">
      <alignment vertical="center"/>
    </xf>
    <xf numFmtId="0" fontId="29" fillId="0" borderId="0" xfId="0" applyFont="1" applyFill="1" applyBorder="1" applyProtection="1"/>
    <xf numFmtId="0" fontId="14" fillId="0" borderId="0" xfId="0" applyFont="1" applyFill="1" applyBorder="1" applyAlignment="1" applyProtection="1">
      <alignment vertical="center"/>
    </xf>
    <xf numFmtId="0" fontId="50" fillId="0" borderId="0" xfId="0" applyFont="1" applyFill="1" applyBorder="1" applyAlignment="1" applyProtection="1">
      <alignment horizontal="center" vertical="center" wrapText="1"/>
    </xf>
    <xf numFmtId="0" fontId="21" fillId="17" borderId="0" xfId="0" applyFont="1" applyFill="1" applyBorder="1" applyAlignment="1" applyProtection="1">
      <alignment horizontal="center" wrapText="1"/>
    </xf>
    <xf numFmtId="0" fontId="21" fillId="17" borderId="0" xfId="0" applyFont="1" applyFill="1" applyBorder="1" applyProtection="1"/>
    <xf numFmtId="0" fontId="21" fillId="17" borderId="3" xfId="0" applyFont="1" applyFill="1" applyBorder="1" applyAlignment="1" applyProtection="1">
      <alignment horizontal="center" vertical="center" wrapText="1"/>
    </xf>
    <xf numFmtId="0" fontId="25" fillId="17" borderId="0" xfId="0" applyFont="1" applyFill="1" applyBorder="1" applyAlignment="1" applyProtection="1">
      <alignment wrapText="1"/>
    </xf>
    <xf numFmtId="0" fontId="14" fillId="0" borderId="0" xfId="0" applyFont="1" applyBorder="1" applyAlignment="1" applyProtection="1"/>
    <xf numFmtId="0" fontId="69" fillId="12" borderId="0" xfId="0" applyFont="1" applyFill="1" applyBorder="1" applyAlignment="1" applyProtection="1">
      <alignment vertical="center" wrapText="1"/>
    </xf>
    <xf numFmtId="0" fontId="4" fillId="0" borderId="0" xfId="0" applyFont="1" applyProtection="1"/>
    <xf numFmtId="0" fontId="14" fillId="0" borderId="0" xfId="0" applyFont="1" applyAlignment="1" applyProtection="1"/>
    <xf numFmtId="0" fontId="69" fillId="12" borderId="0" xfId="0" applyFont="1" applyFill="1" applyBorder="1" applyAlignment="1" applyProtection="1">
      <alignment horizontal="left" vertical="center" wrapText="1"/>
    </xf>
    <xf numFmtId="4" fontId="12" fillId="12" borderId="0" xfId="0" applyNumberFormat="1" applyFont="1" applyFill="1" applyBorder="1" applyAlignment="1" applyProtection="1">
      <alignment horizontal="center" vertical="center"/>
    </xf>
    <xf numFmtId="4" fontId="12" fillId="12" borderId="0" xfId="0" applyNumberFormat="1" applyFont="1" applyFill="1" applyBorder="1" applyAlignment="1" applyProtection="1">
      <alignment horizontal="right" vertical="center"/>
    </xf>
    <xf numFmtId="4" fontId="12" fillId="0" borderId="0" xfId="0" applyNumberFormat="1" applyFont="1" applyAlignment="1" applyProtection="1">
      <alignment horizontal="right" vertical="center" wrapText="1"/>
    </xf>
    <xf numFmtId="0" fontId="4" fillId="0" borderId="0" xfId="0" applyFont="1" applyAlignment="1" applyProtection="1">
      <alignment horizontal="right"/>
    </xf>
    <xf numFmtId="0" fontId="4" fillId="12" borderId="0" xfId="0" applyFont="1" applyFill="1" applyBorder="1" applyAlignment="1" applyProtection="1">
      <alignment horizontal="right"/>
    </xf>
    <xf numFmtId="0" fontId="12" fillId="0" borderId="0" xfId="0" applyFont="1" applyAlignment="1" applyProtection="1">
      <alignment vertical="center"/>
    </xf>
    <xf numFmtId="0" fontId="4" fillId="0" borderId="0" xfId="0" applyFont="1" applyBorder="1" applyProtection="1"/>
    <xf numFmtId="0" fontId="12" fillId="0" borderId="0" xfId="0" applyFont="1" applyProtection="1"/>
    <xf numFmtId="0" fontId="32" fillId="12" borderId="0" xfId="0" applyFont="1" applyFill="1" applyBorder="1" applyAlignment="1" applyProtection="1">
      <alignment vertical="top" wrapText="1"/>
    </xf>
    <xf numFmtId="0" fontId="12" fillId="0" borderId="0" xfId="0" applyFont="1" applyAlignment="1" applyProtection="1">
      <alignment vertical="top"/>
    </xf>
    <xf numFmtId="0" fontId="14" fillId="0" borderId="0" xfId="0" applyFont="1" applyAlignment="1" applyProtection="1">
      <alignment vertical="top"/>
    </xf>
    <xf numFmtId="0" fontId="32" fillId="12" borderId="0" xfId="0" applyFont="1" applyFill="1" applyBorder="1" applyAlignment="1" applyProtection="1">
      <alignment vertical="center" wrapText="1"/>
    </xf>
    <xf numFmtId="0" fontId="14" fillId="0" borderId="0" xfId="0" applyFont="1" applyAlignment="1" applyProtection="1">
      <alignment vertical="center"/>
    </xf>
    <xf numFmtId="0" fontId="25" fillId="17" borderId="0" xfId="0" applyFont="1" applyFill="1" applyBorder="1" applyAlignment="1" applyProtection="1">
      <alignment vertical="center"/>
    </xf>
    <xf numFmtId="4" fontId="30" fillId="17" borderId="0" xfId="0" applyNumberFormat="1" applyFont="1" applyFill="1" applyBorder="1" applyProtection="1"/>
    <xf numFmtId="166" fontId="14" fillId="33" borderId="45" xfId="0" applyNumberFormat="1" applyFont="1" applyFill="1" applyBorder="1" applyAlignment="1" applyProtection="1">
      <alignment horizontal="center" vertical="center" wrapText="1"/>
      <protection locked="0"/>
    </xf>
    <xf numFmtId="10" fontId="14" fillId="33" borderId="45" xfId="0" applyNumberFormat="1" applyFont="1" applyFill="1" applyBorder="1" applyAlignment="1" applyProtection="1">
      <alignment horizontal="center" vertical="center" wrapText="1"/>
      <protection locked="0"/>
    </xf>
    <xf numFmtId="164" fontId="14" fillId="33" borderId="45" xfId="1" applyFont="1" applyFill="1" applyBorder="1" applyAlignment="1" applyProtection="1">
      <alignment horizontal="center" vertical="center" wrapText="1"/>
      <protection locked="0"/>
    </xf>
    <xf numFmtId="164" fontId="14" fillId="33" borderId="43" xfId="1" applyFont="1" applyFill="1" applyBorder="1" applyAlignment="1" applyProtection="1">
      <alignment horizontal="center" vertical="center" wrapText="1"/>
      <protection locked="0"/>
    </xf>
    <xf numFmtId="164" fontId="14" fillId="33" borderId="147" xfId="1" applyFont="1" applyFill="1" applyBorder="1" applyAlignment="1" applyProtection="1">
      <alignment horizontal="center" vertical="center" wrapText="1"/>
      <protection locked="0"/>
    </xf>
    <xf numFmtId="0" fontId="21" fillId="17" borderId="0" xfId="0" applyFont="1" applyFill="1" applyBorder="1" applyAlignment="1" applyProtection="1">
      <alignment horizontal="right" wrapText="1"/>
    </xf>
    <xf numFmtId="49" fontId="21" fillId="0" borderId="43" xfId="0" applyNumberFormat="1" applyFont="1" applyFill="1" applyBorder="1" applyAlignment="1" applyProtection="1">
      <alignment horizontal="center" vertical="center" wrapText="1"/>
    </xf>
    <xf numFmtId="14" fontId="21" fillId="0" borderId="45" xfId="0" applyNumberFormat="1" applyFont="1" applyFill="1" applyBorder="1" applyAlignment="1" applyProtection="1">
      <alignment horizontal="center" vertical="center" wrapText="1"/>
    </xf>
    <xf numFmtId="0" fontId="14" fillId="14" borderId="115" xfId="0" applyFont="1" applyFill="1" applyBorder="1" applyAlignment="1" applyProtection="1">
      <alignment horizontal="center" vertical="center" wrapText="1"/>
    </xf>
    <xf numFmtId="0" fontId="14" fillId="14" borderId="45" xfId="0" applyFont="1" applyFill="1" applyBorder="1" applyAlignment="1" applyProtection="1">
      <alignment horizontal="center" vertical="center" wrapText="1"/>
    </xf>
    <xf numFmtId="0" fontId="14" fillId="15" borderId="45" xfId="0" applyFont="1" applyFill="1" applyBorder="1" applyAlignment="1" applyProtection="1">
      <alignment horizontal="center" vertical="center" wrapText="1"/>
    </xf>
    <xf numFmtId="0" fontId="14" fillId="0" borderId="45" xfId="0" applyFont="1" applyFill="1" applyBorder="1" applyAlignment="1" applyProtection="1">
      <alignment horizontal="center" vertical="center"/>
    </xf>
    <xf numFmtId="0" fontId="14" fillId="0" borderId="5" xfId="0" applyFont="1" applyFill="1" applyBorder="1" applyAlignment="1" applyProtection="1">
      <alignment horizontal="center" vertical="center"/>
    </xf>
    <xf numFmtId="10" fontId="21" fillId="17" borderId="45" xfId="0" applyNumberFormat="1" applyFont="1" applyFill="1" applyBorder="1" applyAlignment="1" applyProtection="1">
      <alignment horizontal="center" vertical="center" wrapText="1"/>
    </xf>
    <xf numFmtId="10" fontId="14" fillId="0" borderId="49" xfId="0" applyNumberFormat="1" applyFont="1" applyFill="1" applyBorder="1" applyAlignment="1" applyProtection="1">
      <alignment horizontal="center"/>
    </xf>
    <xf numFmtId="0" fontId="51" fillId="17" borderId="63" xfId="0" applyFont="1" applyFill="1" applyBorder="1" applyProtection="1"/>
    <xf numFmtId="0" fontId="52" fillId="17" borderId="63" xfId="0" applyFont="1" applyFill="1" applyBorder="1" applyProtection="1"/>
    <xf numFmtId="44" fontId="52" fillId="17" borderId="63" xfId="0" applyNumberFormat="1" applyFont="1" applyFill="1" applyBorder="1" applyAlignment="1" applyProtection="1">
      <alignment horizontal="center"/>
    </xf>
    <xf numFmtId="0" fontId="52" fillId="17" borderId="118" xfId="0" applyFont="1" applyFill="1" applyBorder="1" applyProtection="1"/>
    <xf numFmtId="0" fontId="52" fillId="17" borderId="119" xfId="0" applyFont="1" applyFill="1" applyBorder="1" applyProtection="1"/>
    <xf numFmtId="0" fontId="52" fillId="17" borderId="64" xfId="0" applyFont="1" applyFill="1" applyBorder="1" applyProtection="1"/>
    <xf numFmtId="0" fontId="21" fillId="0" borderId="43" xfId="0" applyFont="1" applyFill="1" applyBorder="1" applyAlignment="1" applyProtection="1">
      <alignment horizontal="center" vertical="center"/>
    </xf>
    <xf numFmtId="0" fontId="21" fillId="0" borderId="43" xfId="0" applyFont="1" applyFill="1" applyBorder="1" applyAlignment="1" applyProtection="1">
      <alignment horizontal="left" vertical="center" wrapText="1"/>
    </xf>
    <xf numFmtId="0" fontId="21" fillId="0" borderId="49" xfId="0" applyFont="1" applyFill="1" applyBorder="1" applyAlignment="1" applyProtection="1">
      <alignment horizontal="center" vertical="center" wrapText="1"/>
    </xf>
    <xf numFmtId="2" fontId="14" fillId="31" borderId="75" xfId="0" applyNumberFormat="1" applyFont="1" applyFill="1" applyBorder="1" applyAlignment="1" applyProtection="1">
      <alignment horizontal="center" vertical="center" wrapText="1"/>
    </xf>
    <xf numFmtId="4" fontId="21" fillId="0" borderId="43" xfId="0" applyNumberFormat="1" applyFont="1" applyFill="1" applyBorder="1" applyAlignment="1" applyProtection="1">
      <alignment horizontal="center" vertical="center"/>
    </xf>
    <xf numFmtId="4" fontId="21" fillId="19" borderId="49" xfId="0" applyNumberFormat="1" applyFont="1" applyFill="1" applyBorder="1" applyAlignment="1" applyProtection="1">
      <alignment horizontal="center" vertical="center"/>
    </xf>
    <xf numFmtId="4" fontId="21" fillId="17" borderId="43" xfId="0" applyNumberFormat="1" applyFont="1" applyFill="1" applyBorder="1" applyAlignment="1" applyProtection="1">
      <alignment horizontal="center" vertical="center"/>
    </xf>
    <xf numFmtId="4" fontId="21" fillId="17" borderId="116" xfId="0" applyNumberFormat="1" applyFont="1" applyFill="1" applyBorder="1" applyAlignment="1" applyProtection="1">
      <alignment horizontal="center" vertical="center"/>
    </xf>
    <xf numFmtId="4" fontId="21" fillId="19" borderId="51" xfId="0" applyNumberFormat="1" applyFont="1" applyFill="1" applyBorder="1" applyAlignment="1" applyProtection="1">
      <alignment horizontal="center" vertical="center"/>
    </xf>
    <xf numFmtId="4" fontId="21" fillId="19" borderId="43" xfId="0" applyNumberFormat="1" applyFont="1" applyFill="1" applyBorder="1" applyAlignment="1" applyProtection="1">
      <alignment horizontal="center" vertical="center"/>
    </xf>
    <xf numFmtId="170" fontId="25" fillId="20" borderId="60" xfId="0" applyNumberFormat="1" applyFont="1" applyFill="1" applyBorder="1" applyAlignment="1" applyProtection="1">
      <alignment horizontal="center" vertical="center"/>
    </xf>
    <xf numFmtId="0" fontId="21" fillId="21" borderId="45" xfId="0" applyFont="1" applyFill="1" applyBorder="1" applyAlignment="1" applyProtection="1">
      <alignment horizontal="center" vertical="center"/>
    </xf>
    <xf numFmtId="0" fontId="21" fillId="21" borderId="45" xfId="0" applyFont="1" applyFill="1" applyBorder="1" applyAlignment="1" applyProtection="1">
      <alignment horizontal="left" vertical="center" wrapText="1"/>
    </xf>
    <xf numFmtId="0" fontId="21" fillId="21" borderId="55" xfId="0" applyFont="1" applyFill="1" applyBorder="1" applyAlignment="1" applyProtection="1">
      <alignment horizontal="center" vertical="center" wrapText="1"/>
    </xf>
    <xf numFmtId="2" fontId="14" fillId="30" borderId="75" xfId="0" applyNumberFormat="1" applyFont="1" applyFill="1" applyBorder="1" applyAlignment="1" applyProtection="1">
      <alignment horizontal="center" vertical="center" wrapText="1"/>
    </xf>
    <xf numFmtId="4" fontId="21" fillId="8" borderId="43" xfId="0" applyNumberFormat="1" applyFont="1" applyFill="1" applyBorder="1" applyAlignment="1" applyProtection="1">
      <alignment horizontal="center" vertical="center"/>
    </xf>
    <xf numFmtId="4" fontId="21" fillId="21" borderId="45" xfId="0" applyNumberFormat="1" applyFont="1" applyFill="1" applyBorder="1" applyAlignment="1" applyProtection="1">
      <alignment horizontal="center" vertical="center"/>
    </xf>
    <xf numFmtId="4" fontId="21" fillId="21" borderId="55" xfId="0" applyNumberFormat="1" applyFont="1" applyFill="1" applyBorder="1" applyAlignment="1" applyProtection="1">
      <alignment horizontal="center" vertical="center"/>
    </xf>
    <xf numFmtId="4" fontId="14" fillId="32" borderId="116" xfId="0" applyNumberFormat="1" applyFont="1" applyFill="1" applyBorder="1" applyAlignment="1" applyProtection="1">
      <alignment horizontal="center" vertical="center"/>
    </xf>
    <xf numFmtId="0" fontId="21" fillId="0" borderId="45" xfId="0" applyFont="1" applyFill="1" applyBorder="1" applyAlignment="1" applyProtection="1">
      <alignment horizontal="center" vertical="center"/>
    </xf>
    <xf numFmtId="0" fontId="21" fillId="0" borderId="45" xfId="0" applyFont="1" applyFill="1" applyBorder="1" applyAlignment="1" applyProtection="1">
      <alignment horizontal="left" vertical="center" wrapText="1"/>
    </xf>
    <xf numFmtId="0" fontId="21" fillId="0" borderId="55" xfId="0" applyFont="1" applyFill="1" applyBorder="1" applyAlignment="1" applyProtection="1">
      <alignment horizontal="center" vertical="center" wrapText="1"/>
    </xf>
    <xf numFmtId="2" fontId="14" fillId="0" borderId="75" xfId="0" applyNumberFormat="1" applyFont="1" applyFill="1" applyBorder="1" applyAlignment="1" applyProtection="1">
      <alignment horizontal="center" vertical="center" wrapText="1"/>
    </xf>
    <xf numFmtId="4" fontId="21" fillId="0" borderId="45" xfId="0" applyNumberFormat="1" applyFont="1" applyFill="1" applyBorder="1" applyAlignment="1" applyProtection="1">
      <alignment horizontal="center" vertical="center"/>
    </xf>
    <xf numFmtId="4" fontId="21" fillId="0" borderId="55" xfId="0" applyNumberFormat="1" applyFont="1" applyFill="1" applyBorder="1" applyAlignment="1" applyProtection="1">
      <alignment horizontal="center" vertical="center"/>
    </xf>
    <xf numFmtId="4" fontId="21" fillId="0" borderId="117" xfId="0" applyNumberFormat="1" applyFont="1" applyFill="1" applyBorder="1" applyAlignment="1" applyProtection="1">
      <alignment horizontal="center" vertical="center"/>
    </xf>
    <xf numFmtId="0" fontId="21" fillId="17" borderId="0" xfId="0" applyFont="1" applyFill="1" applyBorder="1" applyAlignment="1" applyProtection="1">
      <alignment horizontal="center" vertical="center"/>
    </xf>
    <xf numFmtId="0" fontId="21"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166" fontId="30" fillId="0" borderId="0" xfId="0" applyNumberFormat="1" applyFont="1" applyFill="1" applyBorder="1" applyAlignment="1" applyProtection="1">
      <alignment horizontal="center" vertical="center"/>
    </xf>
    <xf numFmtId="166" fontId="53" fillId="0" borderId="0" xfId="0" applyNumberFormat="1" applyFont="1" applyFill="1" applyBorder="1" applyAlignment="1" applyProtection="1">
      <alignment horizontal="center" vertical="center"/>
    </xf>
    <xf numFmtId="166" fontId="53" fillId="17" borderId="120" xfId="0" applyNumberFormat="1" applyFont="1" applyFill="1" applyBorder="1" applyAlignment="1" applyProtection="1">
      <alignment horizontal="center" vertical="center"/>
    </xf>
    <xf numFmtId="166" fontId="53" fillId="17" borderId="0" xfId="0" applyNumberFormat="1" applyFont="1" applyFill="1" applyBorder="1" applyAlignment="1" applyProtection="1">
      <alignment horizontal="center" vertical="center"/>
    </xf>
    <xf numFmtId="166" fontId="53" fillId="17" borderId="121" xfId="0" applyNumberFormat="1" applyFont="1" applyFill="1" applyBorder="1" applyAlignment="1" applyProtection="1">
      <alignment horizontal="center" vertical="center"/>
    </xf>
    <xf numFmtId="4" fontId="25" fillId="17" borderId="0" xfId="0" applyNumberFormat="1" applyFont="1" applyFill="1" applyBorder="1" applyAlignment="1" applyProtection="1">
      <alignment horizontal="right" vertical="center"/>
    </xf>
    <xf numFmtId="166" fontId="30" fillId="0" borderId="0" xfId="0" applyNumberFormat="1" applyFont="1" applyFill="1" applyBorder="1" applyAlignment="1" applyProtection="1">
      <alignment horizontal="center" vertical="center" wrapText="1"/>
    </xf>
    <xf numFmtId="0" fontId="53" fillId="17" borderId="0" xfId="0" applyFont="1" applyFill="1" applyBorder="1" applyAlignment="1" applyProtection="1">
      <alignment horizontal="center" vertical="center"/>
    </xf>
    <xf numFmtId="0" fontId="53" fillId="17" borderId="0" xfId="0" applyFont="1" applyFill="1" applyBorder="1" applyAlignment="1" applyProtection="1">
      <alignment horizontal="left" vertical="center" wrapText="1"/>
    </xf>
    <xf numFmtId="164" fontId="30" fillId="17" borderId="0" xfId="0" applyNumberFormat="1" applyFont="1" applyFill="1" applyBorder="1" applyAlignment="1" applyProtection="1">
      <alignment horizontal="center" vertical="center"/>
    </xf>
    <xf numFmtId="4" fontId="53" fillId="17" borderId="0" xfId="0" applyNumberFormat="1" applyFont="1" applyFill="1" applyBorder="1" applyAlignment="1" applyProtection="1">
      <alignment horizontal="center" vertical="center"/>
    </xf>
    <xf numFmtId="0" fontId="25" fillId="0" borderId="0" xfId="0" applyFont="1" applyFill="1" applyBorder="1" applyAlignment="1" applyProtection="1">
      <alignment vertical="center"/>
    </xf>
    <xf numFmtId="2" fontId="53" fillId="17" borderId="0" xfId="0" applyNumberFormat="1" applyFont="1" applyFill="1" applyBorder="1" applyAlignment="1" applyProtection="1">
      <alignment horizontal="center" vertical="center"/>
    </xf>
    <xf numFmtId="0" fontId="54" fillId="17" borderId="66" xfId="0" applyFont="1" applyFill="1" applyBorder="1" applyProtection="1"/>
    <xf numFmtId="0" fontId="30" fillId="17" borderId="66" xfId="0" applyFont="1" applyFill="1" applyBorder="1" applyAlignment="1" applyProtection="1">
      <alignment wrapText="1"/>
    </xf>
    <xf numFmtId="4" fontId="30" fillId="17" borderId="66" xfId="0" applyNumberFormat="1" applyFont="1" applyFill="1" applyBorder="1" applyProtection="1"/>
    <xf numFmtId="2" fontId="30" fillId="17" borderId="66" xfId="0" applyNumberFormat="1" applyFont="1" applyFill="1" applyBorder="1" applyProtection="1"/>
    <xf numFmtId="0" fontId="30" fillId="17" borderId="0" xfId="0" applyFont="1" applyFill="1" applyBorder="1" applyProtection="1"/>
    <xf numFmtId="0" fontId="30" fillId="17" borderId="0" xfId="0" applyFont="1" applyFill="1" applyBorder="1" applyAlignment="1" applyProtection="1">
      <alignment wrapText="1"/>
    </xf>
    <xf numFmtId="4" fontId="14" fillId="23" borderId="70" xfId="0" applyNumberFormat="1" applyFont="1" applyFill="1" applyBorder="1" applyAlignment="1" applyProtection="1">
      <alignment horizontal="center" vertical="center" wrapText="1"/>
    </xf>
    <xf numFmtId="0" fontId="14" fillId="23" borderId="71" xfId="0" applyFont="1" applyFill="1" applyBorder="1" applyAlignment="1" applyProtection="1">
      <alignment horizontal="center" vertical="center" wrapText="1"/>
    </xf>
    <xf numFmtId="0" fontId="14" fillId="23" borderId="70" xfId="0" applyFont="1" applyFill="1" applyBorder="1" applyAlignment="1" applyProtection="1">
      <alignment horizontal="center" vertical="center" wrapText="1"/>
    </xf>
    <xf numFmtId="0" fontId="41" fillId="15" borderId="72" xfId="0" applyFont="1" applyFill="1" applyBorder="1" applyAlignment="1" applyProtection="1">
      <alignment horizontal="center" vertical="center" wrapText="1"/>
    </xf>
    <xf numFmtId="0" fontId="41" fillId="15" borderId="73" xfId="0"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wrapText="1"/>
    </xf>
    <xf numFmtId="0" fontId="21" fillId="17" borderId="43" xfId="0" applyFont="1" applyFill="1" applyBorder="1" applyAlignment="1" applyProtection="1">
      <alignment horizontal="left" vertical="center" wrapText="1"/>
    </xf>
    <xf numFmtId="0" fontId="21" fillId="0" borderId="43" xfId="0" applyFont="1" applyFill="1" applyBorder="1" applyAlignment="1" applyProtection="1">
      <alignment horizontal="center" vertical="center" wrapText="1"/>
    </xf>
    <xf numFmtId="10" fontId="21" fillId="0" borderId="14" xfId="0" applyNumberFormat="1" applyFont="1" applyFill="1" applyBorder="1" applyAlignment="1" applyProtection="1">
      <alignment horizontal="center" vertical="center" wrapText="1"/>
    </xf>
    <xf numFmtId="3" fontId="21" fillId="17" borderId="2" xfId="0" applyNumberFormat="1" applyFont="1" applyFill="1" applyBorder="1" applyAlignment="1" applyProtection="1">
      <alignment horizontal="center" vertical="center"/>
    </xf>
    <xf numFmtId="0" fontId="21" fillId="0" borderId="2" xfId="0" applyFont="1" applyFill="1" applyBorder="1" applyAlignment="1" applyProtection="1">
      <alignment horizontal="center" vertical="center"/>
    </xf>
    <xf numFmtId="4" fontId="14" fillId="17" borderId="43" xfId="0" applyNumberFormat="1" applyFont="1" applyFill="1" applyBorder="1" applyAlignment="1" applyProtection="1">
      <alignment horizontal="center" vertical="center"/>
    </xf>
    <xf numFmtId="0" fontId="21" fillId="0" borderId="65" xfId="0" applyFont="1" applyFill="1" applyBorder="1" applyAlignment="1" applyProtection="1">
      <alignment horizontal="center" vertical="center" wrapText="1"/>
    </xf>
    <xf numFmtId="4" fontId="21" fillId="0" borderId="2" xfId="0" applyNumberFormat="1" applyFont="1" applyFill="1" applyBorder="1" applyAlignment="1" applyProtection="1">
      <alignment horizontal="center" vertical="center"/>
    </xf>
    <xf numFmtId="170" fontId="14" fillId="17" borderId="43" xfId="0" applyNumberFormat="1" applyFont="1" applyFill="1" applyBorder="1" applyAlignment="1" applyProtection="1">
      <alignment horizontal="center" vertical="center"/>
    </xf>
    <xf numFmtId="170" fontId="15" fillId="0" borderId="0" xfId="0" applyNumberFormat="1" applyFont="1" applyFill="1" applyBorder="1" applyAlignment="1" applyProtection="1">
      <alignment horizontal="center" vertical="center"/>
    </xf>
    <xf numFmtId="4" fontId="15" fillId="0" borderId="0" xfId="0" applyNumberFormat="1" applyFont="1" applyFill="1" applyBorder="1" applyAlignment="1" applyProtection="1">
      <alignment vertical="center"/>
    </xf>
    <xf numFmtId="0" fontId="21" fillId="8" borderId="43" xfId="0" applyFont="1" applyFill="1" applyBorder="1" applyAlignment="1" applyProtection="1">
      <alignment horizontal="center" vertical="center"/>
    </xf>
    <xf numFmtId="0" fontId="21" fillId="32" borderId="43" xfId="0" applyFont="1" applyFill="1" applyBorder="1" applyAlignment="1" applyProtection="1">
      <alignment horizontal="left" vertical="center" wrapText="1"/>
    </xf>
    <xf numFmtId="0" fontId="21" fillId="8" borderId="43" xfId="0" applyFont="1" applyFill="1" applyBorder="1" applyAlignment="1" applyProtection="1">
      <alignment horizontal="center" vertical="center" wrapText="1"/>
    </xf>
    <xf numFmtId="10" fontId="21" fillId="22" borderId="1" xfId="0" applyNumberFormat="1" applyFont="1" applyFill="1" applyBorder="1" applyAlignment="1" applyProtection="1">
      <alignment horizontal="center" vertical="center" wrapText="1"/>
    </xf>
    <xf numFmtId="3" fontId="21" fillId="32" borderId="2" xfId="0" applyNumberFormat="1" applyFont="1" applyFill="1" applyBorder="1" applyAlignment="1" applyProtection="1">
      <alignment horizontal="center" vertical="center"/>
    </xf>
    <xf numFmtId="0" fontId="21" fillId="8" borderId="2" xfId="0" applyFont="1" applyFill="1" applyBorder="1" applyAlignment="1" applyProtection="1">
      <alignment horizontal="center" vertical="center"/>
    </xf>
    <xf numFmtId="4" fontId="14" fillId="32" borderId="49" xfId="0" applyNumberFormat="1" applyFont="1" applyFill="1" applyBorder="1" applyAlignment="1" applyProtection="1">
      <alignment horizontal="center" vertical="center"/>
    </xf>
    <xf numFmtId="0" fontId="21" fillId="8" borderId="3" xfId="0" applyFont="1" applyFill="1" applyBorder="1" applyAlignment="1" applyProtection="1">
      <alignment horizontal="center" vertical="center" wrapText="1"/>
    </xf>
    <xf numFmtId="4" fontId="21" fillId="8" borderId="2" xfId="0" applyNumberFormat="1" applyFont="1" applyFill="1" applyBorder="1" applyAlignment="1" applyProtection="1">
      <alignment horizontal="center" vertical="center"/>
    </xf>
    <xf numFmtId="170" fontId="14" fillId="32" borderId="50" xfId="0" applyNumberFormat="1" applyFont="1" applyFill="1" applyBorder="1" applyAlignment="1" applyProtection="1">
      <alignment horizontal="center" vertical="center"/>
    </xf>
    <xf numFmtId="0" fontId="21" fillId="22" borderId="45" xfId="0" applyFont="1" applyFill="1" applyBorder="1" applyAlignment="1" applyProtection="1">
      <alignment horizontal="center" vertical="center" wrapText="1"/>
    </xf>
    <xf numFmtId="3" fontId="21" fillId="21" borderId="3" xfId="0" applyNumberFormat="1" applyFont="1" applyFill="1" applyBorder="1" applyAlignment="1" applyProtection="1">
      <alignment horizontal="center" vertical="center"/>
    </xf>
    <xf numFmtId="0" fontId="21" fillId="22" borderId="2" xfId="0" applyFont="1" applyFill="1" applyBorder="1" applyAlignment="1" applyProtection="1">
      <alignment horizontal="center" vertical="center"/>
    </xf>
    <xf numFmtId="4" fontId="14" fillId="21" borderId="43" xfId="0" applyNumberFormat="1" applyFont="1" applyFill="1" applyBorder="1" applyAlignment="1" applyProtection="1">
      <alignment horizontal="center" vertical="center"/>
    </xf>
    <xf numFmtId="0" fontId="21" fillId="22" borderId="52" xfId="0" applyFont="1" applyFill="1" applyBorder="1" applyAlignment="1" applyProtection="1">
      <alignment horizontal="center" vertical="center" wrapText="1"/>
    </xf>
    <xf numFmtId="170" fontId="14" fillId="21" borderId="57" xfId="0" applyNumberFormat="1" applyFont="1" applyFill="1" applyBorder="1" applyAlignment="1" applyProtection="1">
      <alignment horizontal="center" vertical="center"/>
    </xf>
    <xf numFmtId="0" fontId="21" fillId="17" borderId="47" xfId="0" applyFont="1" applyFill="1" applyBorder="1" applyAlignment="1" applyProtection="1">
      <alignment horizontal="center" vertical="center"/>
    </xf>
    <xf numFmtId="0" fontId="21" fillId="17" borderId="47" xfId="0" applyFont="1" applyFill="1" applyBorder="1" applyAlignment="1" applyProtection="1">
      <alignment horizontal="left" vertical="center" wrapText="1"/>
    </xf>
    <xf numFmtId="0" fontId="21" fillId="20" borderId="47" xfId="0" applyFont="1" applyFill="1" applyBorder="1" applyAlignment="1" applyProtection="1">
      <alignment horizontal="center" vertical="center" wrapText="1"/>
    </xf>
    <xf numFmtId="10" fontId="21" fillId="0" borderId="20" xfId="0" applyNumberFormat="1" applyFont="1" applyFill="1" applyBorder="1" applyAlignment="1" applyProtection="1">
      <alignment horizontal="center" vertical="center" wrapText="1"/>
    </xf>
    <xf numFmtId="3" fontId="21" fillId="0" borderId="20" xfId="0" applyNumberFormat="1" applyFont="1" applyFill="1" applyBorder="1" applyAlignment="1" applyProtection="1">
      <alignment horizontal="center" vertical="center"/>
    </xf>
    <xf numFmtId="0" fontId="21" fillId="0" borderId="20" xfId="0" applyFont="1" applyFill="1" applyBorder="1" applyAlignment="1" applyProtection="1">
      <alignment horizontal="center" vertical="center"/>
    </xf>
    <xf numFmtId="0" fontId="25" fillId="20" borderId="10" xfId="0" applyFont="1" applyFill="1" applyBorder="1" applyAlignment="1" applyProtection="1">
      <alignment horizontal="center" vertical="center" wrapText="1"/>
    </xf>
    <xf numFmtId="170" fontId="59" fillId="0" borderId="10" xfId="0" applyNumberFormat="1" applyFont="1" applyFill="1" applyBorder="1" applyProtection="1"/>
    <xf numFmtId="4" fontId="60" fillId="0" borderId="0" xfId="0" applyNumberFormat="1" applyFont="1" applyFill="1" applyBorder="1" applyAlignment="1" applyProtection="1">
      <alignment vertical="center"/>
    </xf>
    <xf numFmtId="0" fontId="21" fillId="17" borderId="0" xfId="0" applyFont="1" applyFill="1" applyBorder="1" applyAlignment="1" applyProtection="1">
      <alignment horizontal="left" vertical="center" wrapText="1"/>
    </xf>
    <xf numFmtId="0" fontId="21" fillId="20" borderId="0" xfId="0" applyFont="1" applyFill="1" applyBorder="1" applyAlignment="1" applyProtection="1">
      <alignment horizontal="center" vertical="center" wrapText="1"/>
    </xf>
    <xf numFmtId="10" fontId="21" fillId="0" borderId="0" xfId="0" applyNumberFormat="1" applyFont="1" applyFill="1" applyBorder="1" applyAlignment="1" applyProtection="1">
      <alignment horizontal="center" vertical="center" wrapText="1"/>
    </xf>
    <xf numFmtId="3" fontId="21" fillId="0" borderId="0"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 fontId="21" fillId="0" borderId="11" xfId="0" applyNumberFormat="1" applyFont="1" applyFill="1" applyBorder="1" applyAlignment="1" applyProtection="1">
      <alignment horizontal="center" vertical="center"/>
    </xf>
    <xf numFmtId="4" fontId="29" fillId="0" borderId="0" xfId="0" applyNumberFormat="1" applyFont="1" applyFill="1" applyBorder="1" applyProtection="1"/>
    <xf numFmtId="0" fontId="21" fillId="24" borderId="0" xfId="0" applyFont="1" applyFill="1" applyBorder="1" applyAlignment="1" applyProtection="1">
      <alignment horizontal="center" vertical="center"/>
    </xf>
    <xf numFmtId="0" fontId="53" fillId="24" borderId="0" xfId="0" applyFont="1" applyFill="1" applyBorder="1" applyAlignment="1" applyProtection="1">
      <alignment horizontal="left" vertical="center" wrapText="1"/>
    </xf>
    <xf numFmtId="0" fontId="21" fillId="24" borderId="0" xfId="0" applyFont="1" applyFill="1" applyBorder="1" applyAlignment="1" applyProtection="1">
      <alignment horizontal="center" vertical="center" wrapText="1"/>
    </xf>
    <xf numFmtId="14" fontId="21" fillId="24" borderId="0" xfId="0" applyNumberFormat="1" applyFont="1" applyFill="1" applyBorder="1" applyAlignment="1" applyProtection="1">
      <alignment horizontal="center" vertical="center" wrapText="1"/>
    </xf>
    <xf numFmtId="3" fontId="21" fillId="17" borderId="0" xfId="0" applyNumberFormat="1" applyFont="1" applyFill="1" applyBorder="1" applyAlignment="1" applyProtection="1">
      <alignment horizontal="center" vertical="center"/>
    </xf>
    <xf numFmtId="44" fontId="21" fillId="20" borderId="0" xfId="0" applyNumberFormat="1" applyFont="1" applyFill="1" applyBorder="1" applyAlignment="1" applyProtection="1"/>
    <xf numFmtId="0" fontId="29" fillId="0" borderId="0" xfId="0" applyFont="1" applyFill="1" applyBorder="1" applyAlignment="1" applyProtection="1"/>
    <xf numFmtId="0" fontId="61" fillId="0" borderId="0" xfId="0" applyFont="1" applyFill="1" applyBorder="1" applyAlignment="1" applyProtection="1"/>
    <xf numFmtId="0" fontId="62" fillId="17" borderId="0" xfId="0" applyFont="1" applyFill="1" applyBorder="1" applyProtection="1"/>
    <xf numFmtId="4" fontId="63" fillId="17" borderId="0" xfId="0" applyNumberFormat="1" applyFont="1" applyFill="1" applyBorder="1" applyProtection="1"/>
    <xf numFmtId="0" fontId="64" fillId="12" borderId="0" xfId="0" applyFont="1" applyFill="1" applyBorder="1" applyAlignment="1" applyProtection="1">
      <alignment horizontal="left" vertical="center"/>
    </xf>
    <xf numFmtId="0" fontId="14" fillId="0" borderId="0" xfId="0" applyFont="1" applyAlignment="1" applyProtection="1">
      <alignment horizontal="left" vertical="center" wrapText="1"/>
    </xf>
    <xf numFmtId="0" fontId="73" fillId="17" borderId="140" xfId="0" applyFont="1" applyFill="1" applyBorder="1" applyProtection="1"/>
    <xf numFmtId="0" fontId="52" fillId="17" borderId="140" xfId="0" applyFont="1" applyFill="1" applyBorder="1" applyProtection="1"/>
    <xf numFmtId="44" fontId="52" fillId="17" borderId="140" xfId="0" applyNumberFormat="1" applyFont="1" applyFill="1" applyBorder="1" applyAlignment="1" applyProtection="1">
      <alignment horizontal="center"/>
    </xf>
    <xf numFmtId="0" fontId="52" fillId="17" borderId="148" xfId="0" applyFont="1" applyFill="1" applyBorder="1" applyProtection="1"/>
    <xf numFmtId="0" fontId="52" fillId="17" borderId="149" xfId="0" applyFont="1" applyFill="1" applyBorder="1" applyProtection="1"/>
    <xf numFmtId="0" fontId="52" fillId="17" borderId="141" xfId="0" applyFont="1" applyFill="1" applyBorder="1" applyProtection="1"/>
    <xf numFmtId="2" fontId="14" fillId="31" borderId="62" xfId="0" applyNumberFormat="1" applyFont="1" applyFill="1" applyBorder="1" applyAlignment="1" applyProtection="1">
      <alignment horizontal="center" vertical="center" wrapText="1"/>
    </xf>
    <xf numFmtId="4" fontId="21" fillId="17" borderId="146" xfId="0" applyNumberFormat="1" applyFont="1" applyFill="1" applyBorder="1" applyAlignment="1" applyProtection="1">
      <alignment horizontal="center" vertical="center"/>
    </xf>
    <xf numFmtId="4" fontId="14" fillId="32" borderId="146" xfId="0" applyNumberFormat="1" applyFont="1" applyFill="1" applyBorder="1" applyAlignment="1" applyProtection="1">
      <alignment horizontal="center" vertical="center"/>
    </xf>
    <xf numFmtId="0" fontId="21" fillId="8" borderId="45" xfId="0" applyFont="1" applyFill="1" applyBorder="1" applyAlignment="1" applyProtection="1">
      <alignment horizontal="center" vertical="center"/>
    </xf>
    <xf numFmtId="0" fontId="21" fillId="8" borderId="45" xfId="0" applyFont="1" applyFill="1" applyBorder="1" applyAlignment="1" applyProtection="1">
      <alignment horizontal="left" vertical="center" wrapText="1"/>
    </xf>
    <xf numFmtId="0" fontId="21" fillId="8" borderId="55" xfId="0" applyFont="1" applyFill="1" applyBorder="1" applyAlignment="1" applyProtection="1">
      <alignment horizontal="center" vertical="center" wrapText="1"/>
    </xf>
    <xf numFmtId="4" fontId="21" fillId="8" borderId="45" xfId="0" applyNumberFormat="1" applyFont="1" applyFill="1" applyBorder="1" applyAlignment="1" applyProtection="1">
      <alignment horizontal="center" vertical="center"/>
    </xf>
    <xf numFmtId="4" fontId="21" fillId="8" borderId="55" xfId="0" applyNumberFormat="1" applyFont="1" applyFill="1" applyBorder="1" applyAlignment="1" applyProtection="1">
      <alignment horizontal="center" vertical="center"/>
    </xf>
    <xf numFmtId="4" fontId="21" fillId="8" borderId="147" xfId="0" applyNumberFormat="1" applyFont="1" applyFill="1" applyBorder="1" applyAlignment="1" applyProtection="1">
      <alignment horizontal="center" vertical="center"/>
    </xf>
    <xf numFmtId="166" fontId="53" fillId="17" borderId="150" xfId="0" applyNumberFormat="1" applyFont="1" applyFill="1" applyBorder="1" applyAlignment="1" applyProtection="1">
      <alignment horizontal="center" vertical="center"/>
    </xf>
    <xf numFmtId="166" fontId="53" fillId="17" borderId="151" xfId="0" applyNumberFormat="1" applyFont="1" applyFill="1" applyBorder="1" applyAlignment="1" applyProtection="1">
      <alignment horizontal="center" vertical="center"/>
    </xf>
    <xf numFmtId="0" fontId="15" fillId="15" borderId="70" xfId="0" applyFont="1" applyFill="1" applyBorder="1" applyAlignment="1" applyProtection="1">
      <alignment horizontal="center" vertical="center" wrapText="1"/>
    </xf>
    <xf numFmtId="0" fontId="15" fillId="15" borderId="72" xfId="0" applyFont="1" applyFill="1" applyBorder="1" applyAlignment="1" applyProtection="1">
      <alignment horizontal="center" vertical="center" wrapText="1"/>
    </xf>
    <xf numFmtId="0" fontId="15" fillId="15" borderId="73" xfId="0" applyFont="1" applyFill="1" applyBorder="1" applyAlignment="1" applyProtection="1">
      <alignment horizontal="center" vertical="center" wrapText="1"/>
    </xf>
    <xf numFmtId="0" fontId="21" fillId="0" borderId="58" xfId="0" applyFont="1" applyFill="1" applyBorder="1" applyAlignment="1" applyProtection="1">
      <alignment horizontal="center" vertical="center" wrapText="1"/>
    </xf>
    <xf numFmtId="170" fontId="14" fillId="17" borderId="49" xfId="0" applyNumberFormat="1" applyFont="1" applyFill="1" applyBorder="1" applyAlignment="1" applyProtection="1">
      <alignment horizontal="center" vertical="center"/>
    </xf>
    <xf numFmtId="0" fontId="25" fillId="17" borderId="0" xfId="0" applyFont="1" applyFill="1" applyBorder="1" applyAlignment="1" applyProtection="1">
      <alignment horizontal="center" vertical="center"/>
    </xf>
    <xf numFmtId="10" fontId="19" fillId="0" borderId="45" xfId="0" applyNumberFormat="1"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26" fillId="0" borderId="45" xfId="0" applyFont="1" applyFill="1" applyBorder="1" applyAlignment="1" applyProtection="1">
      <alignment horizontal="center" vertical="center" wrapText="1"/>
    </xf>
    <xf numFmtId="0" fontId="19" fillId="0" borderId="45" xfId="0" applyFont="1" applyFill="1" applyBorder="1" applyAlignment="1" applyProtection="1">
      <alignment horizontal="left" vertical="center" wrapText="1"/>
    </xf>
    <xf numFmtId="10" fontId="19" fillId="17" borderId="0" xfId="0" applyNumberFormat="1" applyFont="1" applyFill="1" applyBorder="1" applyAlignment="1" applyProtection="1">
      <alignment horizontal="left" vertical="center"/>
    </xf>
    <xf numFmtId="10" fontId="19" fillId="0" borderId="0" xfId="0" applyNumberFormat="1" applyFont="1" applyFill="1" applyBorder="1" applyAlignment="1" applyProtection="1">
      <alignment horizontal="left" vertical="center"/>
    </xf>
    <xf numFmtId="4" fontId="14" fillId="0" borderId="0" xfId="0" applyNumberFormat="1" applyFont="1" applyFill="1" applyBorder="1" applyProtection="1"/>
    <xf numFmtId="165" fontId="21" fillId="17" borderId="0" xfId="0" applyNumberFormat="1" applyFont="1" applyFill="1" applyBorder="1" applyAlignment="1" applyProtection="1">
      <alignment horizontal="center" vertical="center"/>
    </xf>
    <xf numFmtId="0" fontId="22" fillId="17" borderId="0" xfId="0" applyFont="1" applyFill="1" applyBorder="1" applyAlignment="1" applyProtection="1">
      <alignment vertical="center"/>
    </xf>
    <xf numFmtId="0" fontId="27" fillId="17" borderId="0" xfId="0" applyFont="1" applyFill="1" applyBorder="1" applyAlignment="1" applyProtection="1">
      <alignment horizontal="right" vertical="center" wrapText="1"/>
    </xf>
    <xf numFmtId="4" fontId="28" fillId="0" borderId="0" xfId="0" applyNumberFormat="1" applyFont="1" applyFill="1" applyBorder="1" applyAlignment="1" applyProtection="1">
      <alignment horizontal="right" vertical="center" wrapText="1"/>
    </xf>
    <xf numFmtId="10" fontId="22" fillId="17" borderId="0" xfId="0" applyNumberFormat="1" applyFont="1" applyFill="1" applyBorder="1" applyAlignment="1" applyProtection="1">
      <alignment horizontal="left" vertical="center"/>
    </xf>
    <xf numFmtId="10" fontId="22" fillId="0" borderId="0" xfId="0" applyNumberFormat="1" applyFont="1" applyFill="1" applyBorder="1" applyAlignment="1" applyProtection="1">
      <alignment horizontal="left" vertical="center"/>
    </xf>
    <xf numFmtId="0" fontId="22" fillId="0" borderId="45" xfId="0" applyFont="1" applyFill="1" applyBorder="1" applyAlignment="1" applyProtection="1">
      <alignment horizontal="center" vertical="center" wrapText="1"/>
    </xf>
    <xf numFmtId="0" fontId="23" fillId="0" borderId="4" xfId="0" applyFont="1" applyFill="1" applyBorder="1" applyAlignment="1" applyProtection="1">
      <alignment vertical="center" wrapText="1"/>
    </xf>
    <xf numFmtId="0" fontId="22" fillId="0" borderId="4" xfId="0" quotePrefix="1" applyFont="1" applyFill="1" applyBorder="1" applyAlignment="1" applyProtection="1">
      <alignment vertical="center" wrapText="1"/>
    </xf>
    <xf numFmtId="0" fontId="22" fillId="0" borderId="3" xfId="0" applyFont="1" applyFill="1" applyBorder="1" applyAlignment="1" applyProtection="1">
      <alignment vertical="center" wrapText="1"/>
    </xf>
    <xf numFmtId="0" fontId="30" fillId="17" borderId="0" xfId="0"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10" fontId="19" fillId="0" borderId="45" xfId="0" applyNumberFormat="1" applyFont="1" applyFill="1" applyBorder="1" applyAlignment="1" applyProtection="1">
      <alignment horizontal="left" vertical="center" wrapText="1"/>
    </xf>
    <xf numFmtId="165" fontId="14" fillId="0" borderId="0" xfId="0" applyNumberFormat="1" applyFont="1" applyFill="1" applyBorder="1" applyProtection="1"/>
    <xf numFmtId="0" fontId="15" fillId="10" borderId="3" xfId="0" applyFont="1" applyFill="1" applyBorder="1" applyAlignment="1" applyProtection="1">
      <alignment horizontal="center" vertical="center"/>
    </xf>
    <xf numFmtId="0" fontId="14" fillId="10" borderId="3" xfId="0" applyFont="1" applyFill="1" applyBorder="1" applyAlignment="1" applyProtection="1">
      <alignment horizontal="center" vertical="center"/>
    </xf>
    <xf numFmtId="168" fontId="21" fillId="10" borderId="3" xfId="0" applyNumberFormat="1" applyFont="1" applyFill="1" applyBorder="1" applyAlignment="1" applyProtection="1">
      <alignment horizontal="center" vertical="center"/>
    </xf>
    <xf numFmtId="4" fontId="14" fillId="10" borderId="4" xfId="0" applyNumberFormat="1" applyFont="1" applyFill="1" applyBorder="1" applyAlignment="1" applyProtection="1">
      <alignment horizontal="right" vertical="center" indent="1"/>
    </xf>
    <xf numFmtId="165" fontId="14" fillId="37" borderId="4" xfId="0" applyNumberFormat="1" applyFont="1" applyFill="1" applyBorder="1" applyAlignment="1" applyProtection="1">
      <alignment horizontal="right" vertical="center" indent="1"/>
    </xf>
    <xf numFmtId="165" fontId="14" fillId="39" borderId="4" xfId="0" applyNumberFormat="1" applyFont="1" applyFill="1" applyBorder="1" applyAlignment="1" applyProtection="1">
      <alignment horizontal="right" vertical="center" indent="1"/>
    </xf>
    <xf numFmtId="171" fontId="14" fillId="39" borderId="3" xfId="0" applyNumberFormat="1" applyFont="1" applyFill="1" applyBorder="1" applyAlignment="1" applyProtection="1">
      <alignment horizontal="right" vertical="center" indent="1"/>
    </xf>
    <xf numFmtId="4" fontId="14" fillId="37" borderId="1" xfId="0" applyNumberFormat="1" applyFont="1" applyFill="1" applyBorder="1" applyAlignment="1" applyProtection="1">
      <alignment horizontal="right" vertical="center" indent="1"/>
    </xf>
    <xf numFmtId="4" fontId="14" fillId="53" borderId="1" xfId="0" applyNumberFormat="1" applyFont="1" applyFill="1" applyBorder="1" applyAlignment="1" applyProtection="1">
      <alignment horizontal="right" vertical="center" indent="1"/>
    </xf>
    <xf numFmtId="0" fontId="14" fillId="0" borderId="0" xfId="3" applyFont="1" applyFill="1" applyProtection="1"/>
    <xf numFmtId="0" fontId="14" fillId="0" borderId="0" xfId="3" applyFont="1" applyProtection="1"/>
    <xf numFmtId="0" fontId="14" fillId="10" borderId="3" xfId="3" applyNumberFormat="1" applyFont="1" applyFill="1" applyBorder="1" applyAlignment="1" applyProtection="1">
      <alignment horizontal="center" vertical="center" wrapText="1"/>
    </xf>
    <xf numFmtId="49" fontId="14" fillId="10" borderId="3" xfId="3" applyNumberFormat="1" applyFont="1" applyFill="1" applyBorder="1" applyAlignment="1" applyProtection="1">
      <alignment horizontal="center" vertical="center" wrapText="1"/>
    </xf>
    <xf numFmtId="14" fontId="14" fillId="10" borderId="3"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xf>
    <xf numFmtId="0" fontId="12" fillId="12" borderId="0" xfId="0" applyFont="1" applyFill="1" applyBorder="1" applyAlignment="1" applyProtection="1">
      <alignment horizontal="center" vertical="center"/>
    </xf>
    <xf numFmtId="4" fontId="12" fillId="12" borderId="0" xfId="0" applyNumberFormat="1" applyFont="1" applyFill="1" applyBorder="1" applyAlignment="1" applyProtection="1">
      <alignment horizontal="left" vertical="center" wrapText="1"/>
    </xf>
    <xf numFmtId="166" fontId="32" fillId="12" borderId="0" xfId="0" applyNumberFormat="1" applyFont="1" applyFill="1" applyBorder="1" applyAlignment="1" applyProtection="1">
      <alignment horizontal="center" vertical="center"/>
    </xf>
    <xf numFmtId="4" fontId="32" fillId="12" borderId="0" xfId="0" applyNumberFormat="1" applyFont="1" applyFill="1" applyBorder="1" applyAlignment="1" applyProtection="1">
      <alignment horizontal="center" vertical="center"/>
    </xf>
    <xf numFmtId="0" fontId="32" fillId="0" borderId="0" xfId="0" applyFont="1" applyAlignment="1" applyProtection="1">
      <alignment horizontal="center" vertical="center" wrapText="1"/>
    </xf>
    <xf numFmtId="4" fontId="12" fillId="0" borderId="0" xfId="0" applyNumberFormat="1" applyFont="1" applyAlignment="1" applyProtection="1">
      <alignment vertical="center"/>
    </xf>
    <xf numFmtId="4" fontId="12" fillId="17" borderId="0" xfId="0" applyNumberFormat="1" applyFont="1" applyFill="1" applyBorder="1" applyAlignment="1" applyProtection="1">
      <alignment vertical="center"/>
    </xf>
    <xf numFmtId="0" fontId="12" fillId="17" borderId="0" xfId="0" applyFont="1" applyFill="1" applyBorder="1" applyAlignment="1" applyProtection="1">
      <alignment horizontal="left" vertical="center" wrapText="1"/>
    </xf>
    <xf numFmtId="0" fontId="12" fillId="0" borderId="0" xfId="0" applyFont="1" applyAlignment="1" applyProtection="1">
      <alignment horizontal="left" vertical="center"/>
    </xf>
    <xf numFmtId="4" fontId="32" fillId="17" borderId="0" xfId="0" applyNumberFormat="1" applyFont="1" applyFill="1" applyBorder="1" applyAlignment="1" applyProtection="1">
      <alignment vertical="center"/>
    </xf>
    <xf numFmtId="0" fontId="77" fillId="0" borderId="50" xfId="0" applyFont="1" applyBorder="1" applyAlignment="1" applyProtection="1"/>
    <xf numFmtId="0" fontId="32" fillId="12" borderId="45" xfId="0" applyFont="1" applyFill="1" applyBorder="1" applyAlignment="1" applyProtection="1">
      <alignment horizontal="center" vertical="center" wrapText="1"/>
    </xf>
    <xf numFmtId="10" fontId="12" fillId="12" borderId="45" xfId="0" applyNumberFormat="1" applyFont="1" applyFill="1" applyBorder="1" applyAlignment="1" applyProtection="1">
      <alignment horizontal="center" vertical="center" wrapText="1"/>
    </xf>
    <xf numFmtId="166" fontId="78" fillId="43" borderId="104" xfId="0" applyNumberFormat="1" applyFont="1" applyFill="1" applyBorder="1" applyAlignment="1" applyProtection="1">
      <alignment horizontal="right" vertical="center" wrapText="1"/>
    </xf>
    <xf numFmtId="166" fontId="12" fillId="17" borderId="45" xfId="0" applyNumberFormat="1" applyFont="1" applyFill="1" applyBorder="1" applyAlignment="1" applyProtection="1">
      <alignment horizontal="right" vertical="center" wrapText="1"/>
    </xf>
    <xf numFmtId="166" fontId="32" fillId="17" borderId="105" xfId="0" applyNumberFormat="1" applyFont="1" applyFill="1" applyBorder="1" applyAlignment="1" applyProtection="1">
      <alignment horizontal="right" vertical="center" wrapText="1"/>
    </xf>
    <xf numFmtId="166" fontId="32" fillId="17" borderId="106" xfId="0" applyNumberFormat="1" applyFont="1" applyFill="1" applyBorder="1" applyAlignment="1" applyProtection="1">
      <alignment horizontal="right" vertical="center" wrapText="1"/>
    </xf>
    <xf numFmtId="166" fontId="12" fillId="44" borderId="104" xfId="0" applyNumberFormat="1" applyFont="1" applyFill="1" applyBorder="1" applyAlignment="1" applyProtection="1">
      <alignment horizontal="right" vertical="center" wrapText="1"/>
    </xf>
    <xf numFmtId="166" fontId="12" fillId="44" borderId="45" xfId="0" applyNumberFormat="1" applyFont="1" applyFill="1" applyBorder="1" applyAlignment="1" applyProtection="1">
      <alignment horizontal="right" vertical="center" wrapText="1"/>
    </xf>
    <xf numFmtId="166" fontId="32" fillId="41" borderId="105" xfId="0" applyNumberFormat="1" applyFont="1" applyFill="1" applyBorder="1" applyAlignment="1" applyProtection="1">
      <alignment horizontal="right" vertical="center" wrapText="1"/>
    </xf>
    <xf numFmtId="166" fontId="12" fillId="45" borderId="104" xfId="0" applyNumberFormat="1" applyFont="1" applyFill="1" applyBorder="1" applyAlignment="1" applyProtection="1">
      <alignment horizontal="right" vertical="center" wrapText="1"/>
    </xf>
    <xf numFmtId="166" fontId="12" fillId="45" borderId="45" xfId="0" applyNumberFormat="1" applyFont="1" applyFill="1" applyBorder="1" applyAlignment="1" applyProtection="1">
      <alignment horizontal="right" vertical="center" wrapText="1"/>
    </xf>
    <xf numFmtId="166" fontId="32" fillId="45" borderId="106" xfId="0" applyNumberFormat="1" applyFont="1" applyFill="1" applyBorder="1" applyAlignment="1" applyProtection="1">
      <alignment horizontal="right" vertical="center" wrapText="1"/>
    </xf>
    <xf numFmtId="166" fontId="12" fillId="17" borderId="104" xfId="0" applyNumberFormat="1" applyFont="1" applyFill="1" applyBorder="1" applyAlignment="1" applyProtection="1">
      <alignment horizontal="right" vertical="center" wrapText="1"/>
    </xf>
    <xf numFmtId="166" fontId="12" fillId="41" borderId="107" xfId="0" applyNumberFormat="1" applyFont="1" applyFill="1" applyBorder="1" applyAlignment="1" applyProtection="1">
      <alignment horizontal="right" vertical="center" wrapText="1"/>
    </xf>
    <xf numFmtId="166" fontId="12" fillId="44" borderId="108" xfId="0" applyNumberFormat="1" applyFont="1" applyFill="1" applyBorder="1" applyAlignment="1" applyProtection="1">
      <alignment horizontal="right" vertical="center" wrapText="1"/>
    </xf>
    <xf numFmtId="166" fontId="32" fillId="41" borderId="109" xfId="0" applyNumberFormat="1" applyFont="1" applyFill="1" applyBorder="1" applyAlignment="1" applyProtection="1">
      <alignment horizontal="right" vertical="center" wrapText="1"/>
    </xf>
    <xf numFmtId="166" fontId="12" fillId="42" borderId="107" xfId="0" applyNumberFormat="1" applyFont="1" applyFill="1" applyBorder="1" applyAlignment="1" applyProtection="1">
      <alignment horizontal="right" vertical="center" wrapText="1"/>
    </xf>
    <xf numFmtId="166" fontId="12" fillId="45" borderId="110" xfId="0" applyNumberFormat="1" applyFont="1" applyFill="1" applyBorder="1" applyAlignment="1" applyProtection="1">
      <alignment horizontal="right" vertical="center" wrapText="1"/>
    </xf>
    <xf numFmtId="166" fontId="32" fillId="45" borderId="110" xfId="0" applyNumberFormat="1" applyFont="1" applyFill="1" applyBorder="1" applyAlignment="1" applyProtection="1">
      <alignment horizontal="right" vertical="center" wrapText="1"/>
    </xf>
    <xf numFmtId="0" fontId="12" fillId="0" borderId="0" xfId="0" applyFont="1" applyFill="1" applyBorder="1" applyProtection="1"/>
    <xf numFmtId="166" fontId="12" fillId="0" borderId="0" xfId="0" applyNumberFormat="1" applyFont="1" applyFill="1" applyBorder="1" applyAlignment="1" applyProtection="1">
      <alignment horizontal="right" vertical="center" wrapText="1"/>
    </xf>
    <xf numFmtId="166" fontId="32" fillId="0" borderId="0" xfId="0" applyNumberFormat="1" applyFont="1" applyFill="1" applyBorder="1" applyAlignment="1" applyProtection="1">
      <alignment horizontal="right" vertical="center" wrapText="1"/>
    </xf>
    <xf numFmtId="4" fontId="14" fillId="9" borderId="0" xfId="0" applyNumberFormat="1" applyFont="1" applyFill="1" applyBorder="1" applyAlignment="1" applyProtection="1">
      <alignment horizontal="center" vertical="top"/>
    </xf>
    <xf numFmtId="4" fontId="14" fillId="9" borderId="0" xfId="0" applyNumberFormat="1" applyFont="1" applyFill="1" applyBorder="1" applyAlignment="1" applyProtection="1">
      <alignment vertical="top"/>
    </xf>
    <xf numFmtId="0" fontId="14" fillId="0" borderId="0" xfId="3" applyFont="1" applyAlignment="1" applyProtection="1">
      <alignment horizontal="left" vertical="center"/>
    </xf>
    <xf numFmtId="0" fontId="15" fillId="0" borderId="0" xfId="3" applyFont="1" applyFill="1" applyProtection="1"/>
    <xf numFmtId="2" fontId="14" fillId="0" borderId="0" xfId="3" applyNumberFormat="1" applyFont="1" applyFill="1" applyProtection="1"/>
    <xf numFmtId="0" fontId="83" fillId="0" borderId="0" xfId="3" applyFont="1" applyFill="1" applyProtection="1"/>
    <xf numFmtId="0" fontId="83" fillId="0" borderId="0" xfId="3" applyFont="1" applyProtection="1"/>
    <xf numFmtId="0" fontId="84" fillId="0" borderId="0" xfId="3" applyFont="1" applyProtection="1"/>
    <xf numFmtId="2" fontId="14" fillId="29" borderId="10" xfId="3" applyNumberFormat="1" applyFont="1" applyFill="1" applyBorder="1" applyAlignment="1" applyProtection="1">
      <alignment horizontal="center" vertical="center"/>
      <protection locked="0"/>
    </xf>
    <xf numFmtId="10" fontId="19" fillId="28" borderId="3" xfId="0" applyNumberFormat="1" applyFont="1" applyFill="1" applyBorder="1" applyAlignment="1" applyProtection="1">
      <alignment horizontal="justify" vertical="center"/>
      <protection locked="0"/>
    </xf>
    <xf numFmtId="10" fontId="19" fillId="28" borderId="45" xfId="0" applyNumberFormat="1" applyFont="1" applyFill="1" applyBorder="1" applyAlignment="1" applyProtection="1">
      <alignment horizontal="left" vertical="center" wrapText="1"/>
      <protection locked="0"/>
    </xf>
    <xf numFmtId="10" fontId="19" fillId="28" borderId="3" xfId="0" applyNumberFormat="1" applyFont="1" applyFill="1" applyBorder="1" applyAlignment="1" applyProtection="1">
      <alignment horizontal="left" vertical="center" wrapText="1"/>
      <protection locked="0"/>
    </xf>
    <xf numFmtId="4" fontId="14" fillId="28" borderId="16" xfId="0" applyNumberFormat="1" applyFont="1" applyFill="1" applyBorder="1" applyAlignment="1" applyProtection="1">
      <alignment horizontal="right" vertical="center" indent="1"/>
      <protection locked="0"/>
    </xf>
    <xf numFmtId="171" fontId="15" fillId="28" borderId="1" xfId="0" applyNumberFormat="1" applyFont="1" applyFill="1" applyBorder="1" applyAlignment="1" applyProtection="1">
      <alignment horizontal="right" vertical="center" indent="1"/>
      <protection locked="0"/>
    </xf>
    <xf numFmtId="171" fontId="14" fillId="28" borderId="16" xfId="0" applyNumberFormat="1" applyFont="1" applyFill="1" applyBorder="1" applyAlignment="1" applyProtection="1">
      <alignment horizontal="right" vertical="center" indent="1"/>
      <protection locked="0"/>
    </xf>
    <xf numFmtId="10" fontId="19" fillId="28" borderId="3" xfId="0" applyNumberFormat="1" applyFont="1" applyFill="1" applyBorder="1" applyAlignment="1" applyProtection="1">
      <alignment horizontal="justify" vertical="center" wrapText="1"/>
      <protection locked="0"/>
    </xf>
    <xf numFmtId="10" fontId="22" fillId="28" borderId="45" xfId="0" applyNumberFormat="1" applyFont="1" applyFill="1" applyBorder="1" applyAlignment="1" applyProtection="1">
      <alignment horizontal="left" vertical="center" wrapText="1"/>
      <protection locked="0"/>
    </xf>
    <xf numFmtId="170" fontId="14" fillId="33" borderId="45" xfId="0" applyNumberFormat="1" applyFont="1" applyFill="1" applyBorder="1" applyAlignment="1" applyProtection="1">
      <alignment horizontal="center" vertical="center" wrapText="1"/>
      <protection locked="0"/>
    </xf>
    <xf numFmtId="166" fontId="14" fillId="33" borderId="117" xfId="0" applyNumberFormat="1" applyFont="1" applyFill="1" applyBorder="1" applyAlignment="1" applyProtection="1">
      <alignment horizontal="center" vertical="center" wrapText="1"/>
      <protection locked="0"/>
    </xf>
    <xf numFmtId="170" fontId="14" fillId="33" borderId="115" xfId="0" applyNumberFormat="1" applyFont="1" applyFill="1" applyBorder="1" applyAlignment="1" applyProtection="1">
      <alignment horizontal="center" vertical="center" wrapText="1"/>
      <protection locked="0"/>
    </xf>
    <xf numFmtId="0" fontId="14" fillId="0" borderId="0" xfId="0" applyFont="1" applyAlignment="1" applyProtection="1"/>
    <xf numFmtId="164" fontId="70" fillId="38" borderId="0" xfId="1" applyFont="1" applyFill="1" applyBorder="1" applyAlignment="1" applyProtection="1">
      <alignment vertical="center"/>
    </xf>
    <xf numFmtId="0" fontId="14" fillId="0" borderId="0" xfId="0" applyFont="1" applyAlignment="1" applyProtection="1"/>
    <xf numFmtId="0" fontId="32" fillId="12" borderId="0" xfId="0" applyFont="1" applyFill="1" applyBorder="1" applyAlignment="1" applyProtection="1">
      <alignment horizontal="left" vertical="center" wrapText="1"/>
    </xf>
    <xf numFmtId="4" fontId="37" fillId="0" borderId="8" xfId="0" applyNumberFormat="1" applyFont="1" applyFill="1" applyBorder="1" applyAlignment="1" applyProtection="1">
      <alignment horizontal="center" vertical="center"/>
    </xf>
    <xf numFmtId="4" fontId="3" fillId="0" borderId="8" xfId="0" applyNumberFormat="1" applyFont="1" applyFill="1" applyBorder="1" applyAlignment="1" applyProtection="1">
      <alignment horizontal="center" vertical="center"/>
    </xf>
    <xf numFmtId="0" fontId="71" fillId="0" borderId="8" xfId="0" applyFont="1" applyFill="1" applyBorder="1" applyAlignment="1" applyProtection="1">
      <alignment horizontal="right" vertical="center" wrapText="1"/>
    </xf>
    <xf numFmtId="0" fontId="71" fillId="0" borderId="8" xfId="0" applyFont="1" applyFill="1" applyBorder="1" applyAlignment="1" applyProtection="1">
      <alignment horizontal="center" vertical="center" wrapText="1"/>
    </xf>
    <xf numFmtId="0" fontId="87" fillId="0" borderId="0" xfId="0" applyFont="1" applyAlignment="1" applyProtection="1"/>
    <xf numFmtId="0" fontId="88" fillId="12" borderId="0" xfId="0" applyFont="1" applyFill="1" applyBorder="1" applyAlignment="1" applyProtection="1">
      <alignment horizontal="left" vertical="center" wrapText="1"/>
    </xf>
    <xf numFmtId="0" fontId="87" fillId="0" borderId="0" xfId="0" applyFont="1" applyBorder="1" applyAlignment="1" applyProtection="1"/>
    <xf numFmtId="4" fontId="37" fillId="15" borderId="52" xfId="0" applyNumberFormat="1" applyFont="1" applyFill="1" applyBorder="1" applyAlignment="1" applyProtection="1">
      <alignment horizontal="center" vertic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left" vertical="center" wrapText="1"/>
    </xf>
    <xf numFmtId="0" fontId="87" fillId="0" borderId="3" xfId="0" applyFont="1" applyBorder="1" applyAlignment="1" applyProtection="1">
      <alignment horizontal="center" vertical="center"/>
    </xf>
    <xf numFmtId="4" fontId="87" fillId="0" borderId="3" xfId="0" applyNumberFormat="1" applyFont="1" applyBorder="1" applyAlignment="1" applyProtection="1">
      <alignment horizontal="center" vertical="center"/>
    </xf>
    <xf numFmtId="44" fontId="3" fillId="12" borderId="3" xfId="0" applyNumberFormat="1" applyFont="1" applyFill="1" applyBorder="1" applyAlignment="1" applyProtection="1">
      <alignment horizontal="center" vertical="center"/>
    </xf>
    <xf numFmtId="44" fontId="87" fillId="0" borderId="3" xfId="0" applyNumberFormat="1" applyFont="1" applyBorder="1" applyAlignment="1" applyProtection="1">
      <alignment horizontal="center" vertical="center"/>
    </xf>
    <xf numFmtId="3" fontId="29" fillId="12" borderId="3" xfId="0" applyNumberFormat="1" applyFont="1" applyFill="1" applyBorder="1" applyAlignment="1" applyProtection="1">
      <alignment horizontal="center" vertical="center"/>
    </xf>
    <xf numFmtId="170" fontId="29" fillId="12" borderId="3" xfId="0" applyNumberFormat="1" applyFont="1" applyFill="1" applyBorder="1" applyAlignment="1" applyProtection="1">
      <alignment horizontal="center" vertical="center" wrapText="1"/>
    </xf>
    <xf numFmtId="170" fontId="29" fillId="12" borderId="4" xfId="0" applyNumberFormat="1" applyFont="1" applyFill="1" applyBorder="1" applyAlignment="1" applyProtection="1">
      <alignment horizontal="center" vertical="center" wrapText="1"/>
    </xf>
    <xf numFmtId="0" fontId="3" fillId="0" borderId="20" xfId="0" applyFont="1" applyBorder="1" applyAlignment="1" applyProtection="1">
      <alignment horizontal="center" vertical="center"/>
    </xf>
    <xf numFmtId="0" fontId="3" fillId="0" borderId="20" xfId="0" applyFont="1" applyBorder="1" applyAlignment="1" applyProtection="1">
      <alignment horizontal="left" vertical="center" wrapText="1"/>
    </xf>
    <xf numFmtId="0" fontId="87" fillId="0" borderId="20" xfId="0" applyFont="1" applyBorder="1" applyAlignment="1" applyProtection="1">
      <alignment horizontal="center" vertical="center"/>
    </xf>
    <xf numFmtId="44" fontId="3" fillId="12" borderId="20" xfId="0" applyNumberFormat="1" applyFont="1" applyFill="1" applyBorder="1" applyAlignment="1" applyProtection="1">
      <alignment horizontal="center" vertical="center"/>
    </xf>
    <xf numFmtId="44" fontId="87" fillId="0" borderId="20" xfId="0" applyNumberFormat="1" applyFont="1" applyBorder="1" applyAlignment="1" applyProtection="1">
      <alignment horizontal="center" vertical="center"/>
    </xf>
    <xf numFmtId="3" fontId="71" fillId="12" borderId="0" xfId="0" applyNumberFormat="1" applyFont="1" applyFill="1" applyBorder="1" applyAlignment="1" applyProtection="1">
      <alignment horizontal="right" vertical="center"/>
    </xf>
    <xf numFmtId="164" fontId="89" fillId="38" borderId="10" xfId="1" applyFont="1" applyFill="1" applyBorder="1" applyAlignment="1" applyProtection="1">
      <alignment vertical="center"/>
    </xf>
    <xf numFmtId="0" fontId="3" fillId="0" borderId="0" xfId="0" applyFont="1" applyBorder="1" applyAlignment="1" applyProtection="1">
      <alignment horizontal="center" vertical="center"/>
    </xf>
    <xf numFmtId="0" fontId="3" fillId="0" borderId="0" xfId="0" applyFont="1" applyBorder="1" applyAlignment="1" applyProtection="1">
      <alignment horizontal="left" vertical="center" wrapText="1"/>
    </xf>
    <xf numFmtId="0" fontId="87" fillId="0" borderId="0" xfId="0" applyFont="1" applyBorder="1" applyAlignment="1" applyProtection="1">
      <alignment horizontal="center" vertical="center"/>
    </xf>
    <xf numFmtId="44" fontId="3" fillId="12" borderId="0" xfId="0" applyNumberFormat="1" applyFont="1" applyFill="1" applyBorder="1" applyAlignment="1" applyProtection="1">
      <alignment horizontal="center" vertical="center"/>
    </xf>
    <xf numFmtId="44" fontId="87" fillId="0" borderId="0" xfId="0" applyNumberFormat="1" applyFont="1" applyBorder="1" applyAlignment="1" applyProtection="1">
      <alignment horizontal="center" vertical="center"/>
    </xf>
    <xf numFmtId="164" fontId="89" fillId="0" borderId="0" xfId="1" applyFont="1" applyFill="1" applyBorder="1" applyAlignment="1" applyProtection="1">
      <alignment vertical="center"/>
    </xf>
    <xf numFmtId="0" fontId="29" fillId="17" borderId="0" xfId="0" applyFont="1" applyFill="1" applyBorder="1" applyAlignment="1" applyProtection="1">
      <alignment horizontal="center" wrapText="1"/>
    </xf>
    <xf numFmtId="0" fontId="29" fillId="17" borderId="0" xfId="0" applyFont="1" applyFill="1" applyBorder="1" applyProtection="1"/>
    <xf numFmtId="0" fontId="59" fillId="17" borderId="0" xfId="0" applyFont="1" applyFill="1" applyBorder="1" applyAlignment="1" applyProtection="1">
      <alignment horizontal="right" vertical="center" wrapText="1"/>
    </xf>
    <xf numFmtId="0" fontId="29" fillId="17" borderId="3" xfId="0" applyFont="1" applyFill="1" applyBorder="1" applyAlignment="1" applyProtection="1">
      <alignment horizontal="center" vertical="center" wrapText="1"/>
    </xf>
    <xf numFmtId="49" fontId="29" fillId="33" borderId="43" xfId="0" applyNumberFormat="1" applyFont="1" applyFill="1" applyBorder="1" applyAlignment="1" applyProtection="1">
      <alignment horizontal="center" vertical="center" wrapText="1"/>
      <protection locked="0"/>
    </xf>
    <xf numFmtId="0" fontId="59" fillId="0" borderId="0" xfId="0" applyFont="1" applyFill="1" applyBorder="1" applyAlignment="1" applyProtection="1">
      <alignment wrapText="1"/>
    </xf>
    <xf numFmtId="0" fontId="59" fillId="0" borderId="44" xfId="0" applyFont="1" applyFill="1" applyBorder="1" applyAlignment="1" applyProtection="1">
      <alignment horizontal="right" wrapText="1"/>
    </xf>
    <xf numFmtId="14" fontId="29" fillId="33" borderId="45" xfId="0" applyNumberFormat="1" applyFont="1" applyFill="1" applyBorder="1" applyAlignment="1" applyProtection="1">
      <alignment horizontal="center" vertical="center" wrapText="1"/>
      <protection locked="0"/>
    </xf>
    <xf numFmtId="0" fontId="59" fillId="17" borderId="0" xfId="0" applyFont="1" applyFill="1" applyBorder="1" applyAlignment="1" applyProtection="1">
      <alignment wrapText="1"/>
    </xf>
    <xf numFmtId="0" fontId="87" fillId="0" borderId="0" xfId="0" applyFont="1" applyFill="1" applyBorder="1" applyAlignment="1" applyProtection="1"/>
    <xf numFmtId="0" fontId="37" fillId="0" borderId="0" xfId="0" applyFont="1" applyFill="1" applyBorder="1" applyAlignment="1" applyProtection="1">
      <alignment horizontal="center" wrapText="1"/>
    </xf>
    <xf numFmtId="0" fontId="87" fillId="0" borderId="0" xfId="0" applyFont="1" applyBorder="1" applyProtection="1"/>
    <xf numFmtId="4" fontId="32" fillId="0" borderId="0" xfId="0" applyNumberFormat="1" applyFont="1" applyFill="1" applyBorder="1" applyAlignment="1" applyProtection="1">
      <alignment horizontal="center"/>
    </xf>
    <xf numFmtId="4" fontId="25" fillId="17" borderId="0" xfId="0" applyNumberFormat="1" applyFont="1" applyFill="1" applyBorder="1" applyProtection="1"/>
    <xf numFmtId="0" fontId="21" fillId="0" borderId="0" xfId="0" applyFont="1" applyFill="1" applyBorder="1" applyProtection="1"/>
    <xf numFmtId="4" fontId="25" fillId="0" borderId="0" xfId="0" applyNumberFormat="1" applyFont="1" applyFill="1" applyBorder="1" applyAlignment="1" applyProtection="1">
      <alignment horizontal="center"/>
    </xf>
    <xf numFmtId="0" fontId="41" fillId="12" borderId="0" xfId="0" applyFont="1" applyFill="1" applyBorder="1" applyAlignment="1" applyProtection="1">
      <alignment wrapText="1"/>
    </xf>
    <xf numFmtId="0" fontId="12" fillId="0" borderId="0" xfId="0" applyFont="1" applyBorder="1" applyAlignment="1" applyProtection="1"/>
    <xf numFmtId="166" fontId="14" fillId="0" borderId="45" xfId="0" applyNumberFormat="1" applyFont="1" applyFill="1" applyBorder="1" applyAlignment="1" applyProtection="1">
      <alignment horizontal="center" vertical="center" wrapText="1"/>
    </xf>
    <xf numFmtId="0" fontId="32" fillId="12" borderId="0" xfId="0" applyFont="1" applyFill="1" applyBorder="1" applyAlignment="1" applyProtection="1">
      <alignment horizontal="left" vertical="center" wrapText="1"/>
    </xf>
    <xf numFmtId="0" fontId="14" fillId="0" borderId="0" xfId="0" applyFont="1" applyAlignment="1" applyProtection="1"/>
    <xf numFmtId="4" fontId="32" fillId="0" borderId="0" xfId="0" applyNumberFormat="1" applyFont="1" applyFill="1" applyBorder="1" applyAlignment="1" applyProtection="1">
      <alignment horizontal="left" vertical="center"/>
    </xf>
    <xf numFmtId="0" fontId="15" fillId="55" borderId="3" xfId="3" applyFont="1" applyFill="1" applyBorder="1" applyAlignment="1" applyProtection="1">
      <alignment horizontal="center" vertical="center" wrapText="1"/>
    </xf>
    <xf numFmtId="0" fontId="87" fillId="0" borderId="0" xfId="0" applyFont="1" applyFill="1" applyBorder="1" applyAlignment="1" applyProtection="1">
      <alignment vertical="center"/>
    </xf>
    <xf numFmtId="0" fontId="29" fillId="0" borderId="0" xfId="0" applyFont="1" applyFill="1" applyBorder="1" applyAlignment="1" applyProtection="1">
      <alignment vertical="center"/>
    </xf>
    <xf numFmtId="3" fontId="13" fillId="12" borderId="0" xfId="0" applyNumberFormat="1" applyFont="1" applyFill="1" applyBorder="1" applyAlignment="1" applyProtection="1">
      <alignment horizontal="right" vertical="center"/>
    </xf>
    <xf numFmtId="0" fontId="45" fillId="5" borderId="0" xfId="0" applyFont="1" applyFill="1" applyBorder="1" applyAlignment="1" applyProtection="1">
      <alignment horizontal="left" vertical="center" wrapText="1"/>
    </xf>
    <xf numFmtId="0" fontId="43" fillId="0" borderId="0" xfId="0" applyFont="1" applyBorder="1" applyProtection="1"/>
    <xf numFmtId="0" fontId="14" fillId="0" borderId="0" xfId="0" applyFont="1" applyBorder="1" applyProtection="1"/>
    <xf numFmtId="0" fontId="2" fillId="5" borderId="0" xfId="3" applyFont="1" applyFill="1" applyBorder="1" applyAlignment="1" applyProtection="1">
      <alignment vertical="center" wrapText="1"/>
    </xf>
    <xf numFmtId="0" fontId="2" fillId="0" borderId="0" xfId="0" applyFont="1" applyProtection="1"/>
    <xf numFmtId="169" fontId="25" fillId="56" borderId="161" xfId="0" applyNumberFormat="1" applyFont="1" applyFill="1" applyBorder="1" applyAlignment="1" applyProtection="1">
      <alignment horizontal="right" vertical="center" indent="2"/>
      <protection locked="0"/>
    </xf>
    <xf numFmtId="169" fontId="25" fillId="56" borderId="164" xfId="0" applyNumberFormat="1" applyFont="1" applyFill="1" applyBorder="1" applyAlignment="1" applyProtection="1">
      <alignment horizontal="right" vertical="center" indent="2"/>
      <protection locked="0"/>
    </xf>
    <xf numFmtId="10" fontId="25" fillId="56" borderId="164" xfId="0" applyNumberFormat="1" applyFont="1" applyFill="1" applyBorder="1" applyAlignment="1" applyProtection="1">
      <alignment horizontal="right" vertical="center" indent="2"/>
      <protection locked="0"/>
    </xf>
    <xf numFmtId="10" fontId="25" fillId="0" borderId="89" xfId="0" applyNumberFormat="1" applyFont="1" applyFill="1" applyBorder="1" applyAlignment="1" applyProtection="1">
      <alignment horizontal="right" vertical="center" indent="2"/>
    </xf>
    <xf numFmtId="10" fontId="32" fillId="57" borderId="166" xfId="2" applyNumberFormat="1" applyFont="1" applyFill="1" applyBorder="1" applyAlignment="1" applyProtection="1">
      <alignment horizontal="right" indent="2"/>
      <protection locked="0"/>
    </xf>
    <xf numFmtId="10" fontId="32" fillId="0" borderId="27" xfId="2" applyNumberFormat="1" applyFont="1" applyFill="1" applyBorder="1" applyAlignment="1" applyProtection="1">
      <alignment horizontal="right" indent="2"/>
    </xf>
    <xf numFmtId="10" fontId="32" fillId="12" borderId="167" xfId="0" applyNumberFormat="1" applyFont="1" applyFill="1" applyBorder="1" applyAlignment="1" applyProtection="1">
      <alignment horizontal="right" vertical="center" indent="2"/>
    </xf>
    <xf numFmtId="10" fontId="32" fillId="12" borderId="90" xfId="0" applyNumberFormat="1" applyFont="1" applyFill="1" applyBorder="1" applyAlignment="1" applyProtection="1">
      <alignment horizontal="right" indent="2"/>
    </xf>
    <xf numFmtId="0" fontId="0" fillId="0" borderId="0" xfId="0" applyAlignment="1" applyProtection="1">
      <alignment vertical="center"/>
    </xf>
    <xf numFmtId="0" fontId="32" fillId="12" borderId="0" xfId="0" applyFont="1" applyFill="1" applyBorder="1" applyProtection="1"/>
    <xf numFmtId="0" fontId="32" fillId="55" borderId="128" xfId="0" applyFont="1" applyFill="1" applyBorder="1" applyAlignment="1" applyProtection="1">
      <alignment horizontal="center" vertical="center" wrapText="1"/>
    </xf>
    <xf numFmtId="0" fontId="8" fillId="0" borderId="0" xfId="0" applyFont="1" applyAlignment="1" applyProtection="1">
      <alignment vertical="center" wrapText="1"/>
    </xf>
    <xf numFmtId="17" fontId="12" fillId="57" borderId="3" xfId="0" applyNumberFormat="1" applyFont="1" applyFill="1" applyBorder="1" applyAlignment="1" applyProtection="1">
      <alignment horizontal="center"/>
      <protection locked="0"/>
    </xf>
    <xf numFmtId="4" fontId="95" fillId="57" borderId="3" xfId="6" applyNumberFormat="1" applyFont="1" applyFill="1" applyBorder="1" applyAlignment="1" applyProtection="1">
      <alignment horizontal="right" vertical="center"/>
      <protection locked="0"/>
    </xf>
    <xf numFmtId="10" fontId="12" fillId="0" borderId="3" xfId="0" applyNumberFormat="1" applyFont="1" applyFill="1" applyBorder="1" applyAlignment="1" applyProtection="1">
      <alignment horizontal="center"/>
    </xf>
    <xf numFmtId="4" fontId="12" fillId="57" borderId="3" xfId="0" applyNumberFormat="1" applyFont="1" applyFill="1" applyBorder="1" applyAlignment="1" applyProtection="1">
      <alignment horizontal="right"/>
      <protection locked="0"/>
    </xf>
    <xf numFmtId="0" fontId="32" fillId="0" borderId="20" xfId="0" applyFont="1" applyFill="1" applyBorder="1" applyAlignment="1" applyProtection="1"/>
    <xf numFmtId="0" fontId="32" fillId="0" borderId="23" xfId="0" applyFont="1" applyFill="1" applyBorder="1" applyAlignment="1" applyProtection="1">
      <alignment horizontal="right"/>
    </xf>
    <xf numFmtId="0" fontId="32" fillId="3" borderId="1" xfId="0" applyFont="1" applyFill="1" applyBorder="1" applyAlignment="1" applyProtection="1">
      <alignment horizontal="right"/>
    </xf>
    <xf numFmtId="10" fontId="32" fillId="55" borderId="10" xfId="0" applyNumberFormat="1" applyFont="1" applyFill="1" applyBorder="1" applyAlignment="1" applyProtection="1">
      <alignment horizontal="center"/>
    </xf>
    <xf numFmtId="0" fontId="32" fillId="3" borderId="173" xfId="0" applyFont="1" applyFill="1" applyBorder="1" applyAlignment="1" applyProtection="1">
      <alignment horizontal="right"/>
    </xf>
    <xf numFmtId="10" fontId="25" fillId="54" borderId="89" xfId="0" applyNumberFormat="1" applyFont="1" applyFill="1" applyBorder="1" applyAlignment="1" applyProtection="1">
      <alignment horizontal="right" vertical="center" indent="2"/>
      <protection locked="0"/>
    </xf>
    <xf numFmtId="169" fontId="25" fillId="54" borderId="88" xfId="0" applyNumberFormat="1" applyFont="1" applyFill="1" applyBorder="1" applyAlignment="1" applyProtection="1">
      <alignment horizontal="right" vertical="center" indent="2"/>
      <protection locked="0"/>
    </xf>
    <xf numFmtId="169" fontId="25" fillId="54" borderId="89" xfId="0" applyNumberFormat="1" applyFont="1" applyFill="1" applyBorder="1" applyAlignment="1" applyProtection="1">
      <alignment horizontal="right" vertical="center" indent="2"/>
      <protection locked="0"/>
    </xf>
    <xf numFmtId="0" fontId="14" fillId="14" borderId="175" xfId="0" applyFont="1" applyFill="1" applyBorder="1" applyAlignment="1" applyProtection="1">
      <alignment horizontal="center" vertical="center" wrapText="1"/>
    </xf>
    <xf numFmtId="164" fontId="14" fillId="33" borderId="175" xfId="1" applyFont="1" applyFill="1" applyBorder="1" applyAlignment="1" applyProtection="1">
      <alignment horizontal="center" vertical="center" wrapText="1"/>
      <protection locked="0"/>
    </xf>
    <xf numFmtId="0" fontId="54" fillId="17" borderId="176" xfId="0" applyFont="1" applyFill="1" applyBorder="1" applyProtection="1"/>
    <xf numFmtId="0" fontId="62" fillId="17" borderId="176" xfId="0" applyFont="1" applyFill="1" applyBorder="1" applyProtection="1"/>
    <xf numFmtId="10" fontId="21" fillId="0" borderId="176" xfId="0" applyNumberFormat="1" applyFont="1" applyFill="1" applyBorder="1" applyAlignment="1" applyProtection="1">
      <alignment horizontal="center" vertical="center" wrapText="1"/>
    </xf>
    <xf numFmtId="4" fontId="63" fillId="17" borderId="176" xfId="0" applyNumberFormat="1" applyFont="1" applyFill="1" applyBorder="1" applyProtection="1"/>
    <xf numFmtId="4" fontId="37" fillId="12" borderId="139" xfId="0" applyNumberFormat="1" applyFont="1" applyFill="1" applyBorder="1" applyAlignment="1" applyProtection="1">
      <alignment horizontal="center" vertical="center"/>
    </xf>
    <xf numFmtId="4" fontId="37" fillId="12" borderId="26" xfId="0" applyNumberFormat="1" applyFont="1" applyFill="1" applyBorder="1" applyAlignment="1" applyProtection="1">
      <alignment horizontal="center" vertical="center"/>
    </xf>
    <xf numFmtId="4" fontId="3" fillId="12" borderId="128" xfId="0" applyNumberFormat="1" applyFont="1" applyFill="1" applyBorder="1" applyAlignment="1" applyProtection="1">
      <alignment horizontal="center" vertical="center"/>
    </xf>
    <xf numFmtId="4" fontId="3" fillId="12" borderId="134" xfId="0" applyNumberFormat="1" applyFont="1" applyFill="1" applyBorder="1" applyAlignment="1" applyProtection="1">
      <alignment horizontal="center" vertical="center"/>
    </xf>
    <xf numFmtId="0" fontId="87" fillId="47" borderId="129" xfId="0" applyFont="1" applyFill="1" applyBorder="1" applyAlignment="1" applyProtection="1">
      <alignment horizontal="center" vertical="center" wrapText="1"/>
      <protection locked="0"/>
    </xf>
    <xf numFmtId="0" fontId="87" fillId="47" borderId="131" xfId="0" applyFont="1" applyFill="1" applyBorder="1" applyAlignment="1" applyProtection="1">
      <alignment horizontal="center" vertical="center" wrapText="1"/>
      <protection locked="0"/>
    </xf>
    <xf numFmtId="0" fontId="87" fillId="47" borderId="132" xfId="0" applyFont="1" applyFill="1" applyBorder="1" applyAlignment="1" applyProtection="1">
      <alignment horizontal="center" vertical="center" wrapText="1"/>
      <protection locked="0"/>
    </xf>
    <xf numFmtId="0" fontId="87" fillId="47" borderId="135" xfId="0" applyFont="1" applyFill="1" applyBorder="1" applyAlignment="1" applyProtection="1">
      <alignment horizontal="center" vertical="center" wrapText="1"/>
      <protection locked="0"/>
    </xf>
    <xf numFmtId="0" fontId="87" fillId="47" borderId="137" xfId="0" applyFont="1" applyFill="1" applyBorder="1" applyAlignment="1" applyProtection="1">
      <alignment horizontal="center" vertical="center" wrapText="1"/>
      <protection locked="0"/>
    </xf>
    <xf numFmtId="0" fontId="87" fillId="47" borderId="138" xfId="0" applyFont="1" applyFill="1" applyBorder="1" applyAlignment="1" applyProtection="1">
      <alignment horizontal="center" vertical="center" wrapText="1"/>
      <protection locked="0"/>
    </xf>
    <xf numFmtId="0" fontId="90" fillId="12" borderId="74" xfId="0" applyFont="1" applyFill="1" applyBorder="1" applyAlignment="1" applyProtection="1">
      <alignment horizontal="left" wrapText="1"/>
    </xf>
    <xf numFmtId="4" fontId="12" fillId="0" borderId="0" xfId="0" applyNumberFormat="1" applyFont="1" applyFill="1" applyBorder="1" applyAlignment="1" applyProtection="1">
      <alignment vertical="top" wrapText="1"/>
    </xf>
    <xf numFmtId="4" fontId="12" fillId="0" borderId="0" xfId="0" applyNumberFormat="1" applyFont="1" applyFill="1" applyBorder="1" applyAlignment="1" applyProtection="1">
      <alignment horizontal="left" vertical="center" wrapText="1"/>
    </xf>
    <xf numFmtId="0" fontId="87" fillId="29" borderId="129" xfId="0" applyFont="1" applyFill="1" applyBorder="1" applyAlignment="1" applyProtection="1">
      <alignment horizontal="right" vertical="center" wrapText="1"/>
      <protection locked="0"/>
    </xf>
    <xf numFmtId="0" fontId="87" fillId="29" borderId="130" xfId="0" applyFont="1" applyFill="1" applyBorder="1" applyAlignment="1" applyProtection="1">
      <alignment horizontal="right" vertical="center" wrapText="1"/>
      <protection locked="0"/>
    </xf>
    <xf numFmtId="0" fontId="87" fillId="0" borderId="135" xfId="0" applyFont="1" applyFill="1" applyBorder="1" applyAlignment="1" applyProtection="1">
      <alignment horizontal="right" vertical="center" wrapText="1"/>
    </xf>
    <xf numFmtId="0" fontId="87" fillId="0" borderId="136" xfId="0" applyFont="1" applyFill="1" applyBorder="1" applyAlignment="1" applyProtection="1">
      <alignment horizontal="right" vertical="center" wrapText="1"/>
    </xf>
    <xf numFmtId="0" fontId="37" fillId="48" borderId="17" xfId="0" applyFont="1" applyFill="1" applyBorder="1" applyAlignment="1" applyProtection="1">
      <alignment horizontal="center" wrapText="1"/>
      <protection locked="0"/>
    </xf>
    <xf numFmtId="0" fontId="37" fillId="48" borderId="0" xfId="0" applyFont="1" applyFill="1" applyBorder="1" applyAlignment="1" applyProtection="1">
      <alignment horizontal="center" wrapText="1"/>
      <protection locked="0"/>
    </xf>
    <xf numFmtId="0" fontId="37" fillId="48" borderId="28" xfId="0" applyFont="1" applyFill="1" applyBorder="1" applyAlignment="1" applyProtection="1">
      <alignment horizontal="center" wrapText="1"/>
      <protection locked="0"/>
    </xf>
    <xf numFmtId="0" fontId="90" fillId="12" borderId="29" xfId="0" applyFont="1" applyFill="1" applyBorder="1" applyAlignment="1" applyProtection="1">
      <alignment horizontal="left" wrapText="1"/>
    </xf>
    <xf numFmtId="4" fontId="37" fillId="49" borderId="1" xfId="0" applyNumberFormat="1" applyFont="1" applyFill="1" applyBorder="1" applyAlignment="1" applyProtection="1">
      <alignment horizontal="center" vertical="center"/>
    </xf>
    <xf numFmtId="4" fontId="37" fillId="49" borderId="5" xfId="0" applyNumberFormat="1" applyFont="1" applyFill="1" applyBorder="1" applyAlignment="1" applyProtection="1">
      <alignment horizontal="center" vertical="center"/>
    </xf>
    <xf numFmtId="4" fontId="37" fillId="12" borderId="127" xfId="0" applyNumberFormat="1" applyFont="1" applyFill="1" applyBorder="1" applyAlignment="1" applyProtection="1">
      <alignment horizontal="center" vertical="center"/>
    </xf>
    <xf numFmtId="4" fontId="37" fillId="12" borderId="133" xfId="0" applyNumberFormat="1" applyFont="1" applyFill="1" applyBorder="1" applyAlignment="1" applyProtection="1">
      <alignment horizontal="center" vertical="center"/>
    </xf>
    <xf numFmtId="4" fontId="3" fillId="12" borderId="128" xfId="0" applyNumberFormat="1" applyFont="1" applyFill="1" applyBorder="1" applyAlignment="1" applyProtection="1">
      <alignment horizontal="center" vertical="center" wrapText="1"/>
    </xf>
    <xf numFmtId="4" fontId="3" fillId="12" borderId="134" xfId="0" applyNumberFormat="1" applyFont="1" applyFill="1" applyBorder="1" applyAlignment="1" applyProtection="1">
      <alignment horizontal="center" vertical="center" wrapText="1"/>
    </xf>
    <xf numFmtId="0" fontId="71" fillId="49" borderId="1" xfId="0" applyFont="1" applyFill="1" applyBorder="1" applyAlignment="1" applyProtection="1">
      <alignment horizontal="center" vertical="center" wrapText="1"/>
    </xf>
    <xf numFmtId="0" fontId="71" fillId="49" borderId="7" xfId="0" applyFont="1" applyFill="1" applyBorder="1" applyAlignment="1" applyProtection="1">
      <alignment horizontal="center" vertical="center" wrapText="1"/>
    </xf>
    <xf numFmtId="0" fontId="71" fillId="49" borderId="5" xfId="0" applyFont="1" applyFill="1" applyBorder="1" applyAlignment="1" applyProtection="1">
      <alignment horizontal="center" vertical="center" wrapText="1"/>
    </xf>
    <xf numFmtId="0" fontId="37" fillId="48" borderId="17" xfId="0" applyFont="1" applyFill="1" applyBorder="1" applyAlignment="1" applyProtection="1">
      <alignment horizontal="center" vertical="center" wrapText="1"/>
      <protection locked="0"/>
    </xf>
    <xf numFmtId="0" fontId="37" fillId="48" borderId="0" xfId="0" applyFont="1" applyFill="1" applyBorder="1" applyAlignment="1" applyProtection="1">
      <alignment horizontal="center" vertical="center" wrapText="1"/>
      <protection locked="0"/>
    </xf>
    <xf numFmtId="0" fontId="37" fillId="48" borderId="28" xfId="0" applyFont="1" applyFill="1" applyBorder="1" applyAlignment="1" applyProtection="1">
      <alignment horizontal="center" vertical="center" wrapText="1"/>
      <protection locked="0"/>
    </xf>
    <xf numFmtId="0" fontId="37" fillId="48" borderId="14" xfId="0" applyFont="1" applyFill="1" applyBorder="1" applyAlignment="1" applyProtection="1">
      <alignment horizontal="center" vertical="center" wrapText="1"/>
      <protection locked="0"/>
    </xf>
    <xf numFmtId="0" fontId="37" fillId="48" borderId="15" xfId="0" applyFont="1" applyFill="1" applyBorder="1" applyAlignment="1" applyProtection="1">
      <alignment horizontal="center" vertical="center" wrapText="1"/>
      <protection locked="0"/>
    </xf>
    <xf numFmtId="0" fontId="37" fillId="48" borderId="6" xfId="0" applyFont="1" applyFill="1" applyBorder="1" applyAlignment="1" applyProtection="1">
      <alignment horizontal="center" vertical="center" wrapText="1"/>
      <protection locked="0"/>
    </xf>
    <xf numFmtId="0" fontId="91" fillId="17" borderId="0" xfId="0" applyFont="1" applyFill="1" applyBorder="1" applyAlignment="1" applyProtection="1">
      <alignment horizontal="center" vertical="center" wrapText="1"/>
    </xf>
    <xf numFmtId="0" fontId="92" fillId="17" borderId="0" xfId="0" applyFont="1" applyFill="1" applyBorder="1" applyAlignment="1" applyProtection="1">
      <alignment horizontal="center" vertical="center" wrapText="1"/>
    </xf>
    <xf numFmtId="0" fontId="50" fillId="0" borderId="0" xfId="0" applyFont="1" applyFill="1" applyBorder="1" applyAlignment="1" applyProtection="1">
      <alignment horizontal="center" vertical="center" wrapText="1"/>
    </xf>
    <xf numFmtId="0" fontId="68" fillId="0" borderId="0" xfId="0" applyFont="1" applyFill="1" applyBorder="1" applyAlignment="1" applyProtection="1">
      <alignment horizontal="center" vertical="center" wrapText="1"/>
    </xf>
    <xf numFmtId="0" fontId="37" fillId="48" borderId="16" xfId="0" applyFont="1" applyFill="1" applyBorder="1" applyAlignment="1" applyProtection="1">
      <alignment horizontal="center" wrapText="1"/>
      <protection locked="0"/>
    </xf>
    <xf numFmtId="0" fontId="37" fillId="48" borderId="20" xfId="0" applyFont="1" applyFill="1" applyBorder="1" applyAlignment="1" applyProtection="1">
      <alignment horizontal="center" wrapText="1"/>
      <protection locked="0"/>
    </xf>
    <xf numFmtId="0" fontId="37" fillId="48" borderId="23" xfId="0" applyFont="1" applyFill="1" applyBorder="1" applyAlignment="1" applyProtection="1">
      <alignment horizontal="center" wrapText="1"/>
      <protection locked="0"/>
    </xf>
    <xf numFmtId="0" fontId="4" fillId="0" borderId="0" xfId="0" applyFont="1" applyAlignment="1" applyProtection="1">
      <alignment horizontal="center"/>
    </xf>
    <xf numFmtId="0" fontId="14" fillId="0" borderId="0" xfId="0" applyFont="1" applyAlignment="1" applyProtection="1"/>
    <xf numFmtId="4" fontId="59" fillId="25" borderId="1" xfId="0" applyNumberFormat="1" applyFont="1" applyFill="1" applyBorder="1" applyAlignment="1" applyProtection="1">
      <alignment horizontal="center"/>
      <protection locked="0"/>
    </xf>
    <xf numFmtId="4" fontId="59" fillId="25" borderId="7" xfId="0" applyNumberFormat="1" applyFont="1" applyFill="1" applyBorder="1" applyAlignment="1" applyProtection="1">
      <alignment horizontal="center"/>
      <protection locked="0"/>
    </xf>
    <xf numFmtId="4" fontId="59" fillId="25" borderId="5" xfId="0" applyNumberFormat="1" applyFont="1" applyFill="1" applyBorder="1" applyAlignment="1" applyProtection="1">
      <alignment horizontal="center"/>
      <protection locked="0"/>
    </xf>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4" fontId="32" fillId="0" borderId="0" xfId="0" applyNumberFormat="1" applyFont="1" applyFill="1" applyBorder="1" applyAlignment="1" applyProtection="1">
      <alignment horizontal="left" vertical="center"/>
    </xf>
    <xf numFmtId="0" fontId="14" fillId="0" borderId="0" xfId="0" applyFont="1" applyAlignment="1" applyProtection="1">
      <alignment horizontal="left" vertical="center" wrapText="1"/>
    </xf>
    <xf numFmtId="4" fontId="25" fillId="0" borderId="9" xfId="0" applyNumberFormat="1" applyFont="1" applyFill="1" applyBorder="1" applyAlignment="1" applyProtection="1">
      <alignment horizontal="center" vertical="center"/>
    </xf>
    <xf numFmtId="4" fontId="25" fillId="0" borderId="13" xfId="0" applyNumberFormat="1" applyFont="1" applyFill="1" applyBorder="1" applyAlignment="1" applyProtection="1">
      <alignment horizontal="center" vertical="center"/>
    </xf>
    <xf numFmtId="170" fontId="25" fillId="0" borderId="9" xfId="0" applyNumberFormat="1" applyFont="1" applyFill="1" applyBorder="1" applyAlignment="1" applyProtection="1">
      <alignment horizontal="center" vertical="center"/>
    </xf>
    <xf numFmtId="170" fontId="25" fillId="0" borderId="13" xfId="0" applyNumberFormat="1" applyFont="1" applyFill="1" applyBorder="1" applyAlignment="1" applyProtection="1">
      <alignment horizontal="center" vertical="center"/>
    </xf>
    <xf numFmtId="0" fontId="14" fillId="29" borderId="1" xfId="0" applyFont="1" applyFill="1" applyBorder="1" applyAlignment="1" applyProtection="1">
      <alignment horizontal="center" vertical="center" wrapText="1"/>
      <protection locked="0"/>
    </xf>
    <xf numFmtId="0" fontId="14" fillId="29" borderId="7" xfId="0" applyFont="1" applyFill="1" applyBorder="1" applyAlignment="1" applyProtection="1">
      <alignment horizontal="center" vertical="center" wrapText="1"/>
      <protection locked="0"/>
    </xf>
    <xf numFmtId="0" fontId="14" fillId="29" borderId="5" xfId="0" applyFont="1" applyFill="1" applyBorder="1" applyAlignment="1" applyProtection="1">
      <alignment horizontal="center" vertical="center" wrapText="1"/>
      <protection locked="0"/>
    </xf>
    <xf numFmtId="44" fontId="21" fillId="8" borderId="3" xfId="0" applyNumberFormat="1" applyFont="1" applyFill="1" applyBorder="1" applyAlignment="1" applyProtection="1">
      <alignment horizontal="center" vertical="center"/>
    </xf>
    <xf numFmtId="44" fontId="21" fillId="0" borderId="3" xfId="0" applyNumberFormat="1" applyFont="1" applyFill="1" applyBorder="1" applyAlignment="1" applyProtection="1">
      <alignment horizontal="center" vertical="center"/>
    </xf>
    <xf numFmtId="44" fontId="21" fillId="0" borderId="57" xfId="0" applyNumberFormat="1" applyFont="1" applyFill="1" applyBorder="1" applyAlignment="1" applyProtection="1">
      <alignment horizontal="center" vertical="center"/>
    </xf>
    <xf numFmtId="44" fontId="21" fillId="0" borderId="44" xfId="0" applyNumberFormat="1" applyFont="1" applyFill="1" applyBorder="1" applyAlignment="1" applyProtection="1">
      <alignment horizontal="center" vertical="center"/>
    </xf>
    <xf numFmtId="44" fontId="21" fillId="8" borderId="4" xfId="0" applyNumberFormat="1" applyFont="1" applyFill="1" applyBorder="1" applyAlignment="1" applyProtection="1">
      <alignment horizontal="center" vertical="center"/>
    </xf>
    <xf numFmtId="0" fontId="55" fillId="0" borderId="68" xfId="4" applyFont="1" applyFill="1" applyBorder="1" applyAlignment="1" applyProtection="1">
      <alignment horizontal="center" vertical="center" wrapText="1"/>
    </xf>
    <xf numFmtId="0" fontId="55" fillId="0" borderId="87" xfId="4" applyFont="1" applyFill="1" applyBorder="1" applyAlignment="1" applyProtection="1">
      <alignment horizontal="center" vertical="center" wrapText="1"/>
    </xf>
    <xf numFmtId="0" fontId="57" fillId="16" borderId="63" xfId="0" applyFont="1" applyFill="1" applyBorder="1" applyAlignment="1" applyProtection="1">
      <alignment horizontal="left"/>
    </xf>
    <xf numFmtId="0" fontId="57" fillId="16" borderId="69" xfId="0" applyFont="1" applyFill="1" applyBorder="1" applyAlignment="1" applyProtection="1">
      <alignment horizontal="left"/>
    </xf>
    <xf numFmtId="0" fontId="15" fillId="15" borderId="85" xfId="0" applyFont="1" applyFill="1" applyBorder="1" applyAlignment="1" applyProtection="1">
      <alignment horizontal="center" vertical="center" wrapText="1"/>
    </xf>
    <xf numFmtId="0" fontId="15" fillId="15" borderId="86" xfId="0" applyFont="1" applyFill="1" applyBorder="1" applyAlignment="1" applyProtection="1">
      <alignment horizontal="center" vertical="center" wrapText="1"/>
    </xf>
    <xf numFmtId="0" fontId="71" fillId="36" borderId="154" xfId="0" applyFont="1" applyFill="1" applyBorder="1" applyAlignment="1" applyProtection="1">
      <alignment horizontal="center" vertical="center"/>
    </xf>
    <xf numFmtId="0" fontId="71" fillId="36" borderId="155" xfId="0" applyFont="1" applyFill="1" applyBorder="1" applyAlignment="1" applyProtection="1">
      <alignment horizontal="center" vertical="center"/>
    </xf>
    <xf numFmtId="0" fontId="71" fillId="36" borderId="156" xfId="0" applyFont="1" applyFill="1" applyBorder="1" applyAlignment="1" applyProtection="1">
      <alignment horizontal="center" vertical="center"/>
    </xf>
    <xf numFmtId="0" fontId="14" fillId="33" borderId="3" xfId="0" applyFont="1" applyFill="1" applyBorder="1" applyAlignment="1" applyProtection="1">
      <alignment horizontal="center" vertical="center" wrapText="1"/>
      <protection locked="0"/>
    </xf>
    <xf numFmtId="0" fontId="14" fillId="29" borderId="3" xfId="0" applyFont="1" applyFill="1" applyBorder="1" applyAlignment="1" applyProtection="1">
      <alignment vertical="center"/>
      <protection locked="0"/>
    </xf>
    <xf numFmtId="0" fontId="14" fillId="33" borderId="151" xfId="0" applyFont="1" applyFill="1" applyBorder="1" applyAlignment="1" applyProtection="1">
      <alignment horizontal="center" vertical="center" wrapText="1"/>
      <protection locked="0"/>
    </xf>
    <xf numFmtId="0" fontId="14" fillId="29" borderId="158" xfId="0" applyFont="1" applyFill="1" applyBorder="1" applyAlignment="1" applyProtection="1">
      <alignment vertical="center"/>
      <protection locked="0"/>
    </xf>
    <xf numFmtId="4" fontId="21" fillId="17" borderId="145" xfId="0" applyNumberFormat="1" applyFont="1" applyFill="1" applyBorder="1" applyAlignment="1" applyProtection="1">
      <alignment horizontal="center" vertical="center"/>
    </xf>
    <xf numFmtId="4" fontId="14" fillId="0" borderId="51" xfId="0" applyNumberFormat="1" applyFont="1" applyFill="1" applyBorder="1" applyProtection="1"/>
    <xf numFmtId="4" fontId="21" fillId="0" borderId="49" xfId="0" applyNumberFormat="1" applyFont="1" applyFill="1" applyBorder="1" applyAlignment="1" applyProtection="1">
      <alignment horizontal="center" vertical="center"/>
    </xf>
    <xf numFmtId="4" fontId="21" fillId="0" borderId="51" xfId="0" applyNumberFormat="1" applyFont="1" applyFill="1" applyBorder="1" applyAlignment="1" applyProtection="1">
      <alignment horizontal="center" vertical="center"/>
    </xf>
    <xf numFmtId="4" fontId="21" fillId="32" borderId="145" xfId="0" applyNumberFormat="1" applyFont="1" applyFill="1" applyBorder="1" applyAlignment="1" applyProtection="1">
      <alignment horizontal="center" vertical="center"/>
    </xf>
    <xf numFmtId="4" fontId="14" fillId="8" borderId="51" xfId="0" applyNumberFormat="1" applyFont="1" applyFill="1" applyBorder="1" applyProtection="1"/>
    <xf numFmtId="4" fontId="21" fillId="22" borderId="55" xfId="0" applyNumberFormat="1" applyFont="1" applyFill="1" applyBorder="1" applyAlignment="1" applyProtection="1">
      <alignment horizontal="center" vertical="center"/>
    </xf>
    <xf numFmtId="4" fontId="21" fillId="22" borderId="54" xfId="0" applyNumberFormat="1" applyFont="1" applyFill="1" applyBorder="1" applyAlignment="1" applyProtection="1">
      <alignment horizontal="center" vertical="center"/>
    </xf>
    <xf numFmtId="4" fontId="21" fillId="0" borderId="55" xfId="0" applyNumberFormat="1" applyFont="1" applyFill="1" applyBorder="1" applyAlignment="1" applyProtection="1">
      <alignment horizontal="center" vertical="center"/>
    </xf>
    <xf numFmtId="4" fontId="21" fillId="0" borderId="54" xfId="0" applyNumberFormat="1" applyFont="1" applyFill="1" applyBorder="1" applyAlignment="1" applyProtection="1">
      <alignment horizontal="center" vertical="center"/>
    </xf>
    <xf numFmtId="0" fontId="71" fillId="36" borderId="152" xfId="0" applyFont="1" applyFill="1" applyBorder="1" applyAlignment="1" applyProtection="1">
      <alignment horizontal="center" vertical="center"/>
    </xf>
    <xf numFmtId="0" fontId="71" fillId="36" borderId="3" xfId="0" applyFont="1" applyFill="1" applyBorder="1" applyAlignment="1" applyProtection="1">
      <alignment horizontal="center" vertical="center"/>
    </xf>
    <xf numFmtId="0" fontId="71" fillId="36" borderId="153" xfId="0" applyFont="1" applyFill="1" applyBorder="1" applyAlignment="1" applyProtection="1">
      <alignment horizontal="center" vertical="center"/>
    </xf>
    <xf numFmtId="0" fontId="25" fillId="17" borderId="50" xfId="0" applyFont="1" applyFill="1" applyBorder="1" applyAlignment="1" applyProtection="1">
      <alignment horizontal="center" wrapText="1"/>
    </xf>
    <xf numFmtId="0" fontId="14" fillId="0" borderId="50" xfId="0" applyFont="1" applyFill="1" applyBorder="1" applyProtection="1"/>
    <xf numFmtId="0" fontId="14" fillId="0" borderId="0" xfId="0" applyFont="1" applyFill="1" applyBorder="1" applyProtection="1"/>
    <xf numFmtId="0" fontId="21" fillId="14" borderId="46" xfId="0" applyFont="1" applyFill="1" applyBorder="1" applyAlignment="1" applyProtection="1">
      <alignment horizontal="center" vertical="center"/>
    </xf>
    <xf numFmtId="0" fontId="14" fillId="18" borderId="57" xfId="0" applyFont="1" applyFill="1" applyBorder="1" applyProtection="1"/>
    <xf numFmtId="0" fontId="14" fillId="18" borderId="49" xfId="0" applyFont="1" applyFill="1" applyBorder="1" applyProtection="1"/>
    <xf numFmtId="0" fontId="25" fillId="14" borderId="52" xfId="0" applyFont="1" applyFill="1" applyBorder="1" applyAlignment="1" applyProtection="1">
      <alignment horizontal="center" vertical="center" wrapText="1"/>
    </xf>
    <xf numFmtId="0" fontId="25" fillId="14" borderId="58" xfId="0" applyFont="1" applyFill="1" applyBorder="1" applyAlignment="1" applyProtection="1">
      <alignment horizontal="center" vertical="center" wrapText="1"/>
    </xf>
    <xf numFmtId="0" fontId="25" fillId="14" borderId="53" xfId="0" applyFont="1" applyFill="1" applyBorder="1" applyAlignment="1" applyProtection="1">
      <alignment horizontal="center" vertical="center" wrapText="1"/>
    </xf>
    <xf numFmtId="0" fontId="14" fillId="18" borderId="54" xfId="0" applyFont="1" applyFill="1" applyBorder="1" applyProtection="1"/>
    <xf numFmtId="0" fontId="25" fillId="14" borderId="46" xfId="0" applyFont="1" applyFill="1" applyBorder="1" applyAlignment="1" applyProtection="1">
      <alignment horizontal="center" vertical="center" wrapText="1"/>
    </xf>
    <xf numFmtId="0" fontId="25" fillId="14" borderId="142" xfId="0" applyFont="1" applyFill="1" applyBorder="1" applyAlignment="1" applyProtection="1">
      <alignment horizontal="center" vertical="center" wrapText="1"/>
    </xf>
    <xf numFmtId="0" fontId="25" fillId="14" borderId="143" xfId="0" applyFont="1" applyFill="1" applyBorder="1" applyAlignment="1" applyProtection="1">
      <alignment horizontal="center" vertical="center" wrapText="1"/>
    </xf>
    <xf numFmtId="0" fontId="25" fillId="14" borderId="159" xfId="0" applyFont="1" applyFill="1" applyBorder="1" applyAlignment="1" applyProtection="1">
      <alignment horizontal="center" vertical="center" wrapText="1"/>
    </xf>
    <xf numFmtId="0" fontId="25" fillId="14" borderId="144" xfId="0" applyFont="1" applyFill="1" applyBorder="1" applyAlignment="1" applyProtection="1">
      <alignment horizontal="center" vertical="center" wrapText="1"/>
    </xf>
    <xf numFmtId="0" fontId="25" fillId="14" borderId="47" xfId="0" applyFont="1" applyFill="1" applyBorder="1" applyAlignment="1" applyProtection="1">
      <alignment horizontal="center" vertical="center" wrapText="1"/>
    </xf>
    <xf numFmtId="0" fontId="14" fillId="18" borderId="0" xfId="0" applyFont="1" applyFill="1" applyBorder="1" applyProtection="1"/>
    <xf numFmtId="0" fontId="14" fillId="18" borderId="51" xfId="0" applyFont="1" applyFill="1" applyBorder="1" applyProtection="1"/>
    <xf numFmtId="0" fontId="25" fillId="14" borderId="16" xfId="0" applyFont="1" applyFill="1" applyBorder="1" applyAlignment="1" applyProtection="1">
      <alignment horizontal="center" vertical="center" wrapText="1"/>
    </xf>
    <xf numFmtId="0" fontId="14" fillId="18" borderId="17" xfId="0" applyFont="1" applyFill="1" applyBorder="1" applyProtection="1"/>
    <xf numFmtId="0" fontId="14" fillId="18" borderId="14" xfId="0" applyFont="1" applyFill="1" applyBorder="1" applyProtection="1"/>
    <xf numFmtId="0" fontId="25" fillId="14" borderId="56" xfId="0" applyFont="1" applyFill="1" applyBorder="1" applyAlignment="1" applyProtection="1">
      <alignment horizontal="center" vertical="center" wrapText="1"/>
    </xf>
    <xf numFmtId="0" fontId="14" fillId="18" borderId="59" xfId="0" applyFont="1" applyFill="1" applyBorder="1" applyProtection="1"/>
    <xf numFmtId="0" fontId="14" fillId="18" borderId="60" xfId="0" applyFont="1" applyFill="1" applyBorder="1" applyProtection="1"/>
    <xf numFmtId="0" fontId="21" fillId="14" borderId="52" xfId="0" applyFont="1" applyFill="1" applyBorder="1" applyAlignment="1" applyProtection="1">
      <alignment horizontal="center" vertical="center" wrapText="1"/>
    </xf>
    <xf numFmtId="0" fontId="21" fillId="14" borderId="58" xfId="0" applyFont="1" applyFill="1" applyBorder="1" applyAlignment="1" applyProtection="1">
      <alignment horizontal="center" vertical="center" wrapText="1"/>
    </xf>
    <xf numFmtId="0" fontId="14" fillId="18" borderId="43" xfId="0" applyFont="1" applyFill="1" applyBorder="1" applyProtection="1"/>
    <xf numFmtId="0" fontId="14" fillId="14" borderId="174" xfId="0" applyFont="1" applyFill="1" applyBorder="1" applyAlignment="1" applyProtection="1">
      <alignment horizontal="center" vertical="center" wrapText="1"/>
    </xf>
    <xf numFmtId="0" fontId="14" fillId="14" borderId="54" xfId="0" applyFont="1" applyFill="1" applyBorder="1" applyAlignment="1" applyProtection="1">
      <alignment horizontal="center" vertical="center" wrapText="1"/>
    </xf>
    <xf numFmtId="0" fontId="14" fillId="15" borderId="57" xfId="0" applyFont="1" applyFill="1" applyBorder="1" applyAlignment="1" applyProtection="1">
      <alignment horizontal="center" vertical="center" wrapText="1"/>
    </xf>
    <xf numFmtId="0" fontId="14" fillId="0" borderId="44" xfId="0" applyFont="1" applyBorder="1" applyAlignment="1" applyProtection="1">
      <alignment vertical="center"/>
    </xf>
    <xf numFmtId="0" fontId="14" fillId="33" borderId="57" xfId="0" applyFont="1" applyFill="1" applyBorder="1" applyAlignment="1" applyProtection="1">
      <alignment horizontal="center" vertical="center" wrapText="1"/>
      <protection locked="0"/>
    </xf>
    <xf numFmtId="0" fontId="14" fillId="29" borderId="49" xfId="0" applyFont="1" applyFill="1" applyBorder="1" applyAlignment="1" applyProtection="1">
      <alignment vertical="center"/>
      <protection locked="0"/>
    </xf>
    <xf numFmtId="0" fontId="25" fillId="13" borderId="49" xfId="0" applyFont="1" applyFill="1" applyBorder="1" applyAlignment="1" applyProtection="1">
      <alignment horizontal="center" wrapText="1"/>
    </xf>
    <xf numFmtId="0" fontId="14" fillId="18" borderId="50" xfId="0" applyFont="1" applyFill="1" applyBorder="1" applyProtection="1"/>
    <xf numFmtId="0" fontId="67" fillId="17" borderId="0" xfId="0" applyFont="1" applyFill="1" applyBorder="1" applyAlignment="1" applyProtection="1">
      <alignment horizontal="center" vertical="center" wrapText="1"/>
    </xf>
    <xf numFmtId="0" fontId="72" fillId="0" borderId="0" xfId="0" applyFont="1" applyFill="1" applyBorder="1" applyAlignment="1" applyProtection="1">
      <alignment vertical="center"/>
    </xf>
    <xf numFmtId="0" fontId="50" fillId="17" borderId="0" xfId="0" applyFont="1" applyFill="1" applyBorder="1" applyAlignment="1" applyProtection="1">
      <alignment horizontal="center" vertical="center" wrapText="1"/>
    </xf>
    <xf numFmtId="0" fontId="14" fillId="0" borderId="0" xfId="0" applyFont="1" applyFill="1" applyBorder="1" applyAlignment="1" applyProtection="1">
      <alignment vertical="center"/>
    </xf>
    <xf numFmtId="0" fontId="25" fillId="13" borderId="46" xfId="0" applyFont="1" applyFill="1" applyBorder="1" applyAlignment="1" applyProtection="1">
      <alignment horizontal="center" wrapText="1"/>
    </xf>
    <xf numFmtId="0" fontId="14" fillId="18" borderId="47" xfId="0" applyFont="1" applyFill="1" applyBorder="1" applyProtection="1"/>
    <xf numFmtId="0" fontId="14" fillId="18" borderId="48" xfId="0" applyFont="1" applyFill="1" applyBorder="1" applyProtection="1"/>
    <xf numFmtId="0" fontId="71" fillId="36" borderId="124" xfId="0" applyFont="1" applyFill="1" applyBorder="1" applyAlignment="1" applyProtection="1">
      <alignment horizontal="center" vertical="center"/>
    </xf>
    <xf numFmtId="0" fontId="71" fillId="36" borderId="125" xfId="0" applyFont="1" applyFill="1" applyBorder="1" applyAlignment="1" applyProtection="1">
      <alignment horizontal="center" vertical="center"/>
    </xf>
    <xf numFmtId="0" fontId="71" fillId="36" borderId="126" xfId="0" applyFont="1" applyFill="1" applyBorder="1" applyAlignment="1" applyProtection="1">
      <alignment horizontal="center" vertical="center"/>
    </xf>
    <xf numFmtId="0" fontId="41" fillId="15" borderId="85" xfId="0" applyFont="1" applyFill="1" applyBorder="1" applyAlignment="1" applyProtection="1">
      <alignment horizontal="center" vertical="center" wrapText="1"/>
    </xf>
    <xf numFmtId="0" fontId="41" fillId="15" borderId="86" xfId="0" applyFont="1" applyFill="1" applyBorder="1" applyAlignment="1" applyProtection="1">
      <alignment horizontal="center" vertical="center" wrapText="1"/>
    </xf>
    <xf numFmtId="0" fontId="71" fillId="36" borderId="122" xfId="0" applyFont="1" applyFill="1" applyBorder="1" applyAlignment="1" applyProtection="1">
      <alignment horizontal="center" vertical="center"/>
    </xf>
    <xf numFmtId="0" fontId="71" fillId="36" borderId="123" xfId="0" applyFont="1" applyFill="1" applyBorder="1" applyAlignment="1" applyProtection="1">
      <alignment horizontal="center" vertical="center"/>
    </xf>
    <xf numFmtId="4" fontId="21" fillId="17" borderId="114" xfId="0" applyNumberFormat="1" applyFont="1" applyFill="1" applyBorder="1" applyAlignment="1" applyProtection="1">
      <alignment horizontal="center" vertical="center"/>
    </xf>
    <xf numFmtId="4" fontId="21" fillId="32" borderId="114" xfId="0" applyNumberFormat="1" applyFont="1" applyFill="1" applyBorder="1" applyAlignment="1" applyProtection="1">
      <alignment horizontal="center" vertical="center"/>
    </xf>
    <xf numFmtId="4" fontId="21" fillId="0" borderId="83" xfId="0" applyNumberFormat="1" applyFont="1" applyFill="1" applyBorder="1" applyAlignment="1" applyProtection="1">
      <alignment horizontal="center" vertical="center"/>
    </xf>
    <xf numFmtId="4" fontId="21" fillId="0" borderId="84" xfId="0" applyNumberFormat="1" applyFont="1" applyFill="1" applyBorder="1" applyAlignment="1" applyProtection="1">
      <alignment horizontal="center" vertical="center"/>
    </xf>
    <xf numFmtId="0" fontId="25" fillId="14" borderId="111" xfId="0" applyFont="1" applyFill="1" applyBorder="1" applyAlignment="1" applyProtection="1">
      <alignment horizontal="center" vertical="center" wrapText="1"/>
    </xf>
    <xf numFmtId="0" fontId="25" fillId="14" borderId="112" xfId="0" applyFont="1" applyFill="1" applyBorder="1" applyAlignment="1" applyProtection="1">
      <alignment horizontal="center" vertical="center" wrapText="1"/>
    </xf>
    <xf numFmtId="0" fontId="25" fillId="14" borderId="113" xfId="0" applyFont="1" applyFill="1" applyBorder="1" applyAlignment="1" applyProtection="1">
      <alignment horizontal="center" vertical="center" wrapText="1"/>
    </xf>
    <xf numFmtId="0" fontId="14" fillId="14" borderId="157" xfId="0" applyFont="1" applyFill="1" applyBorder="1" applyAlignment="1" applyProtection="1">
      <alignment horizontal="center" vertical="center" wrapText="1"/>
    </xf>
    <xf numFmtId="0" fontId="15" fillId="28" borderId="3" xfId="3" applyFont="1" applyFill="1" applyBorder="1" applyAlignment="1" applyProtection="1">
      <alignment horizontal="center" vertical="center"/>
    </xf>
    <xf numFmtId="0" fontId="15" fillId="26" borderId="24" xfId="3" applyFont="1" applyFill="1" applyBorder="1" applyAlignment="1" applyProtection="1">
      <alignment horizontal="center" vertical="center" wrapText="1"/>
    </xf>
    <xf numFmtId="0" fontId="15" fillId="26" borderId="30" xfId="3" applyFont="1" applyFill="1" applyBorder="1" applyAlignment="1" applyProtection="1">
      <alignment horizontal="center" vertical="center" wrapText="1"/>
    </xf>
    <xf numFmtId="0" fontId="15" fillId="26" borderId="19" xfId="3" applyFont="1" applyFill="1" applyBorder="1" applyAlignment="1" applyProtection="1">
      <alignment horizontal="center" vertical="center" wrapText="1"/>
    </xf>
    <xf numFmtId="0" fontId="15" fillId="26" borderId="25" xfId="3" applyFont="1" applyFill="1" applyBorder="1" applyAlignment="1" applyProtection="1">
      <alignment horizontal="center" vertical="center" wrapText="1"/>
    </xf>
    <xf numFmtId="0" fontId="16" fillId="20" borderId="78" xfId="5" applyFont="1" applyFill="1" applyBorder="1" applyAlignment="1" applyProtection="1">
      <alignment horizontal="left" vertical="center" wrapText="1"/>
    </xf>
    <xf numFmtId="0" fontId="31" fillId="20" borderId="20" xfId="3" applyFont="1" applyFill="1" applyBorder="1" applyAlignment="1" applyProtection="1">
      <alignment horizontal="right" vertical="center" wrapText="1"/>
    </xf>
    <xf numFmtId="0" fontId="31" fillId="20" borderId="35" xfId="3" applyFont="1" applyFill="1" applyBorder="1" applyAlignment="1" applyProtection="1">
      <alignment horizontal="right" vertical="center" wrapText="1"/>
    </xf>
    <xf numFmtId="0" fontId="16" fillId="20" borderId="79" xfId="5" applyFont="1" applyFill="1" applyBorder="1" applyAlignment="1" applyProtection="1">
      <alignment horizontal="left" vertical="center" wrapText="1"/>
    </xf>
    <xf numFmtId="0" fontId="16" fillId="20" borderId="80" xfId="5" applyFont="1" applyFill="1" applyBorder="1" applyAlignment="1" applyProtection="1">
      <alignment horizontal="left" vertical="center" wrapText="1"/>
    </xf>
    <xf numFmtId="0" fontId="31" fillId="20" borderId="0" xfId="3" applyFont="1" applyFill="1" applyBorder="1" applyAlignment="1" applyProtection="1">
      <alignment horizontal="right" vertical="center" wrapText="1"/>
    </xf>
    <xf numFmtId="0" fontId="31" fillId="20" borderId="36" xfId="3" applyFont="1" applyFill="1" applyBorder="1" applyAlignment="1" applyProtection="1">
      <alignment horizontal="right" vertical="center" wrapText="1"/>
    </xf>
    <xf numFmtId="0" fontId="24" fillId="20" borderId="20" xfId="3" applyFont="1" applyFill="1" applyBorder="1" applyAlignment="1" applyProtection="1">
      <alignment horizontal="right" vertical="center" wrapText="1"/>
    </xf>
    <xf numFmtId="0" fontId="24" fillId="20" borderId="35" xfId="3" applyFont="1" applyFill="1" applyBorder="1" applyAlignment="1" applyProtection="1">
      <alignment horizontal="right" vertical="center" wrapText="1"/>
    </xf>
    <xf numFmtId="0" fontId="21" fillId="0" borderId="77" xfId="0" applyFont="1" applyFill="1" applyBorder="1" applyAlignment="1" applyProtection="1">
      <alignment horizontal="left" vertical="center" wrapText="1"/>
    </xf>
    <xf numFmtId="0" fontId="21" fillId="0" borderId="20" xfId="0" applyFont="1" applyFill="1" applyBorder="1" applyAlignment="1" applyProtection="1">
      <alignment horizontal="left" vertical="center" wrapText="1"/>
    </xf>
    <xf numFmtId="0" fontId="21" fillId="0" borderId="23"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30" fillId="17" borderId="47" xfId="0" applyFont="1" applyFill="1" applyBorder="1" applyAlignment="1" applyProtection="1">
      <alignment horizontal="right" vertical="center" wrapText="1"/>
    </xf>
    <xf numFmtId="0" fontId="20" fillId="20" borderId="67" xfId="4" applyFont="1" applyFill="1" applyBorder="1" applyAlignment="1" applyProtection="1">
      <alignment horizontal="left"/>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21" fillId="0" borderId="82" xfId="0" applyFont="1" applyFill="1" applyBorder="1" applyAlignment="1" applyProtection="1">
      <alignment vertical="center" wrapText="1"/>
    </xf>
    <xf numFmtId="0" fontId="21" fillId="0" borderId="7" xfId="0" applyFont="1" applyFill="1" applyBorder="1" applyAlignment="1" applyProtection="1">
      <alignment vertical="center" wrapText="1"/>
    </xf>
    <xf numFmtId="0" fontId="21" fillId="0" borderId="5" xfId="0" applyFont="1" applyFill="1" applyBorder="1" applyAlignment="1" applyProtection="1">
      <alignment vertical="center" wrapText="1"/>
    </xf>
    <xf numFmtId="0" fontId="15" fillId="20" borderId="1" xfId="0" applyFont="1" applyFill="1" applyBorder="1" applyAlignment="1" applyProtection="1"/>
    <xf numFmtId="0" fontId="15" fillId="20" borderId="7" xfId="0" applyFont="1" applyFill="1" applyBorder="1" applyAlignment="1" applyProtection="1"/>
    <xf numFmtId="0" fontId="15" fillId="20" borderId="5" xfId="0" applyFont="1" applyFill="1" applyBorder="1" applyAlignment="1" applyProtection="1"/>
    <xf numFmtId="0" fontId="25" fillId="0" borderId="55" xfId="0" applyFont="1" applyFill="1" applyBorder="1" applyAlignment="1" applyProtection="1">
      <alignment horizontal="left" wrapText="1"/>
    </xf>
    <xf numFmtId="0" fontId="25" fillId="0" borderId="53" xfId="0" applyFont="1" applyFill="1" applyBorder="1" applyAlignment="1" applyProtection="1">
      <alignment horizontal="left" wrapText="1"/>
    </xf>
    <xf numFmtId="0" fontId="25" fillId="0" borderId="54" xfId="0" applyFont="1" applyFill="1" applyBorder="1" applyAlignment="1" applyProtection="1">
      <alignment horizontal="left" wrapText="1"/>
    </xf>
    <xf numFmtId="0" fontId="15" fillId="0" borderId="1" xfId="0" applyFont="1" applyFill="1" applyBorder="1" applyAlignment="1" applyProtection="1">
      <alignment vertical="center"/>
    </xf>
    <xf numFmtId="0" fontId="15" fillId="0" borderId="7" xfId="0" applyFont="1" applyFill="1" applyBorder="1" applyAlignment="1" applyProtection="1">
      <alignment vertical="center"/>
    </xf>
    <xf numFmtId="0" fontId="15" fillId="0" borderId="5" xfId="0" applyFont="1" applyFill="1" applyBorder="1" applyAlignment="1" applyProtection="1">
      <alignment vertical="center"/>
    </xf>
    <xf numFmtId="0" fontId="14" fillId="0" borderId="3" xfId="0" applyFont="1" applyFill="1" applyBorder="1" applyAlignment="1" applyProtection="1">
      <alignment vertical="center"/>
    </xf>
    <xf numFmtId="0" fontId="21" fillId="0" borderId="55" xfId="0" applyFont="1" applyFill="1" applyBorder="1" applyAlignment="1" applyProtection="1">
      <alignment horizontal="left" vertical="center" wrapText="1"/>
    </xf>
    <xf numFmtId="0" fontId="21" fillId="0" borderId="53" xfId="0" applyFont="1" applyFill="1" applyBorder="1" applyAlignment="1" applyProtection="1">
      <alignment horizontal="left" vertical="center" wrapText="1"/>
    </xf>
    <xf numFmtId="0" fontId="21" fillId="0" borderId="54" xfId="0" applyFont="1" applyFill="1" applyBorder="1" applyAlignment="1" applyProtection="1">
      <alignment horizontal="left" vertical="center" wrapText="1"/>
    </xf>
    <xf numFmtId="0" fontId="14" fillId="0" borderId="55" xfId="0" applyFont="1" applyFill="1" applyBorder="1" applyAlignment="1" applyProtection="1">
      <alignment horizontal="left" wrapText="1"/>
    </xf>
    <xf numFmtId="0" fontId="14" fillId="0" borderId="53" xfId="0" applyFont="1" applyFill="1" applyBorder="1" applyAlignment="1" applyProtection="1">
      <alignment horizontal="left" wrapText="1"/>
    </xf>
    <xf numFmtId="0" fontId="14" fillId="0" borderId="54" xfId="0" applyFont="1" applyFill="1" applyBorder="1" applyAlignment="1" applyProtection="1">
      <alignment horizontal="left" wrapText="1"/>
    </xf>
    <xf numFmtId="0" fontId="24" fillId="17" borderId="47" xfId="0" applyFont="1" applyFill="1" applyBorder="1" applyAlignment="1" applyProtection="1">
      <alignment horizontal="right" vertical="center" wrapText="1"/>
    </xf>
    <xf numFmtId="0" fontId="15" fillId="0" borderId="55" xfId="0" applyFont="1" applyFill="1" applyBorder="1" applyAlignment="1" applyProtection="1">
      <alignment horizontal="left" vertical="center" wrapText="1"/>
    </xf>
    <xf numFmtId="0" fontId="15" fillId="0" borderId="53" xfId="0" applyFont="1" applyFill="1" applyBorder="1" applyAlignment="1" applyProtection="1">
      <alignment horizontal="left" vertical="center" wrapText="1"/>
    </xf>
    <xf numFmtId="0" fontId="15" fillId="0" borderId="54" xfId="0" applyFont="1" applyFill="1" applyBorder="1" applyAlignment="1" applyProtection="1">
      <alignment horizontal="left" vertical="center" wrapText="1"/>
    </xf>
    <xf numFmtId="0" fontId="14" fillId="0" borderId="55" xfId="0" applyFont="1" applyFill="1" applyBorder="1" applyAlignment="1" applyProtection="1">
      <alignment horizontal="left" vertical="center" wrapText="1"/>
    </xf>
    <xf numFmtId="0" fontId="14" fillId="0" borderId="53" xfId="0" applyFont="1" applyFill="1" applyBorder="1" applyAlignment="1" applyProtection="1">
      <alignment horizontal="left" vertical="center" wrapText="1"/>
    </xf>
    <xf numFmtId="0" fontId="14" fillId="0" borderId="54" xfId="0" applyFont="1" applyFill="1" applyBorder="1" applyAlignment="1" applyProtection="1">
      <alignment horizontal="left" vertical="center" wrapText="1"/>
    </xf>
    <xf numFmtId="0" fontId="13" fillId="20" borderId="0" xfId="0" applyFont="1" applyFill="1" applyBorder="1" applyAlignment="1" applyProtection="1">
      <alignment horizontal="center" vertical="center"/>
    </xf>
    <xf numFmtId="0" fontId="14" fillId="20" borderId="0" xfId="0" applyFont="1" applyFill="1" applyBorder="1" applyAlignment="1" applyProtection="1">
      <alignment horizontal="center" vertical="center"/>
    </xf>
    <xf numFmtId="0" fontId="15" fillId="20" borderId="0" xfId="0" applyFont="1" applyFill="1" applyBorder="1" applyAlignment="1" applyProtection="1">
      <alignment horizontal="center" vertical="center"/>
    </xf>
    <xf numFmtId="0" fontId="15" fillId="26" borderId="16" xfId="0" applyFont="1" applyFill="1" applyBorder="1" applyAlignment="1" applyProtection="1">
      <alignment horizontal="center" vertical="center"/>
    </xf>
    <xf numFmtId="0" fontId="15" fillId="26" borderId="20" xfId="0" applyFont="1" applyFill="1" applyBorder="1" applyAlignment="1" applyProtection="1">
      <alignment horizontal="center" vertical="center"/>
    </xf>
    <xf numFmtId="0" fontId="15" fillId="26" borderId="23" xfId="0" applyFont="1" applyFill="1" applyBorder="1" applyAlignment="1" applyProtection="1">
      <alignment horizontal="center" vertical="center"/>
    </xf>
    <xf numFmtId="0" fontId="15" fillId="26" borderId="14" xfId="0" applyFont="1" applyFill="1" applyBorder="1" applyAlignment="1" applyProtection="1">
      <alignment horizontal="center" vertical="center"/>
    </xf>
    <xf numFmtId="0" fontId="15" fillId="26" borderId="15" xfId="0" applyFont="1" applyFill="1" applyBorder="1" applyAlignment="1" applyProtection="1">
      <alignment horizontal="center" vertical="center"/>
    </xf>
    <xf numFmtId="0" fontId="15" fillId="26" borderId="6" xfId="0" applyFont="1" applyFill="1" applyBorder="1" applyAlignment="1" applyProtection="1">
      <alignment horizontal="center" vertical="center"/>
    </xf>
    <xf numFmtId="0" fontId="14" fillId="20" borderId="16" xfId="0" applyFont="1" applyFill="1" applyBorder="1" applyAlignment="1" applyProtection="1">
      <alignment horizontal="center" vertical="center" wrapText="1"/>
    </xf>
    <xf numFmtId="0" fontId="14" fillId="20" borderId="20" xfId="0" applyFont="1" applyFill="1" applyBorder="1" applyAlignment="1" applyProtection="1">
      <alignment horizontal="center" vertical="center" wrapText="1"/>
    </xf>
    <xf numFmtId="0" fontId="14" fillId="20" borderId="23" xfId="0" applyFont="1" applyFill="1" applyBorder="1" applyAlignment="1" applyProtection="1">
      <alignment horizontal="center" vertical="center" wrapText="1"/>
    </xf>
    <xf numFmtId="0" fontId="14" fillId="20" borderId="14" xfId="0" applyFont="1" applyFill="1" applyBorder="1" applyAlignment="1" applyProtection="1">
      <alignment horizontal="center" vertical="center" wrapText="1"/>
    </xf>
    <xf numFmtId="0" fontId="14" fillId="20" borderId="15" xfId="0" applyFont="1" applyFill="1" applyBorder="1" applyAlignment="1" applyProtection="1">
      <alignment horizontal="center" vertical="center" wrapText="1"/>
    </xf>
    <xf numFmtId="0" fontId="14" fillId="20" borderId="6" xfId="0" applyFont="1" applyFill="1" applyBorder="1" applyAlignment="1" applyProtection="1">
      <alignment horizontal="center" vertical="center" wrapText="1"/>
    </xf>
    <xf numFmtId="0" fontId="15" fillId="26" borderId="9" xfId="3" applyFont="1" applyFill="1" applyBorder="1" applyAlignment="1" applyProtection="1">
      <alignment horizontal="center" vertical="center"/>
    </xf>
    <xf numFmtId="0" fontId="15" fillId="26" borderId="8" xfId="3" applyFont="1" applyFill="1" applyBorder="1" applyAlignment="1" applyProtection="1">
      <alignment horizontal="center" vertical="center"/>
    </xf>
    <xf numFmtId="0" fontId="15" fillId="26" borderId="13" xfId="3"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42" fillId="12" borderId="0" xfId="0" applyFont="1" applyFill="1" applyBorder="1" applyAlignment="1" applyProtection="1">
      <alignment horizontal="left" wrapText="1"/>
    </xf>
    <xf numFmtId="0" fontId="43" fillId="0" borderId="0" xfId="0" applyFont="1" applyBorder="1" applyProtection="1"/>
    <xf numFmtId="0" fontId="45" fillId="5" borderId="169" xfId="0" applyFont="1" applyFill="1" applyBorder="1" applyAlignment="1" applyProtection="1">
      <alignment horizontal="left"/>
    </xf>
    <xf numFmtId="0" fontId="46" fillId="5" borderId="170" xfId="0" applyFont="1" applyFill="1" applyBorder="1" applyAlignment="1" applyProtection="1">
      <alignment horizontal="left" vertical="center" wrapText="1"/>
    </xf>
    <xf numFmtId="0" fontId="32" fillId="3" borderId="9" xfId="0" applyFont="1" applyFill="1" applyBorder="1" applyAlignment="1" applyProtection="1">
      <alignment horizontal="center"/>
    </xf>
    <xf numFmtId="0" fontId="32" fillId="3" borderId="8" xfId="0" applyFont="1" applyFill="1" applyBorder="1" applyAlignment="1" applyProtection="1">
      <alignment horizontal="center"/>
    </xf>
    <xf numFmtId="0" fontId="32" fillId="3" borderId="13" xfId="0" applyFont="1" applyFill="1" applyBorder="1" applyAlignment="1" applyProtection="1">
      <alignment horizontal="center"/>
    </xf>
    <xf numFmtId="0" fontId="45" fillId="5" borderId="170" xfId="0" applyFont="1" applyFill="1" applyBorder="1" applyAlignment="1" applyProtection="1">
      <alignment horizontal="left" vertical="center" wrapText="1"/>
    </xf>
    <xf numFmtId="0" fontId="45" fillId="5" borderId="171" xfId="0" applyFont="1" applyFill="1" applyBorder="1" applyAlignment="1" applyProtection="1">
      <alignment horizontal="left" vertical="center" wrapText="1"/>
    </xf>
    <xf numFmtId="0" fontId="46" fillId="5" borderId="172" xfId="0" applyFont="1" applyFill="1" applyBorder="1" applyAlignment="1" applyProtection="1">
      <alignment horizontal="left" vertical="center" wrapText="1"/>
    </xf>
    <xf numFmtId="0" fontId="45" fillId="5" borderId="172" xfId="0" applyFont="1" applyFill="1" applyBorder="1" applyAlignment="1" applyProtection="1">
      <alignment horizontal="left" vertical="center" wrapText="1"/>
    </xf>
    <xf numFmtId="0" fontId="94" fillId="0" borderId="168" xfId="3" applyFont="1" applyFill="1" applyBorder="1" applyAlignment="1" applyProtection="1">
      <alignment horizontal="left" wrapText="1"/>
    </xf>
    <xf numFmtId="0" fontId="12" fillId="5" borderId="162" xfId="0" applyFont="1" applyFill="1" applyBorder="1" applyAlignment="1" applyProtection="1">
      <alignment horizontal="left"/>
    </xf>
    <xf numFmtId="0" fontId="12" fillId="5" borderId="7" xfId="0" applyFont="1" applyFill="1" applyBorder="1" applyAlignment="1" applyProtection="1">
      <alignment horizontal="left"/>
    </xf>
    <xf numFmtId="0" fontId="12" fillId="5" borderId="163" xfId="0" applyFont="1" applyFill="1" applyBorder="1" applyAlignment="1" applyProtection="1">
      <alignment horizontal="left"/>
    </xf>
    <xf numFmtId="0" fontId="12" fillId="5" borderId="165" xfId="0" applyFont="1" applyFill="1" applyBorder="1" applyAlignment="1" applyProtection="1">
      <alignment horizontal="left"/>
    </xf>
    <xf numFmtId="0" fontId="12" fillId="5" borderId="137" xfId="0" applyFont="1" applyFill="1" applyBorder="1" applyAlignment="1" applyProtection="1">
      <alignment horizontal="left"/>
    </xf>
    <xf numFmtId="0" fontId="12" fillId="5" borderId="138" xfId="0" applyFont="1" applyFill="1" applyBorder="1" applyAlignment="1" applyProtection="1">
      <alignment horizontal="left"/>
    </xf>
    <xf numFmtId="0" fontId="32" fillId="0" borderId="9" xfId="0" applyFont="1" applyBorder="1" applyAlignment="1" applyProtection="1">
      <alignment horizontal="right" vertical="center"/>
    </xf>
    <xf numFmtId="0" fontId="32" fillId="0" borderId="8" xfId="0" applyFont="1" applyBorder="1" applyAlignment="1" applyProtection="1">
      <alignment horizontal="right" vertical="center"/>
    </xf>
    <xf numFmtId="0" fontId="32" fillId="0" borderId="13" xfId="0" applyFont="1" applyBorder="1" applyAlignment="1" applyProtection="1">
      <alignment horizontal="right" vertical="center"/>
    </xf>
    <xf numFmtId="0" fontId="41" fillId="12" borderId="168" xfId="0" applyFont="1" applyFill="1" applyBorder="1" applyAlignment="1" applyProtection="1">
      <alignment horizontal="left"/>
    </xf>
    <xf numFmtId="0" fontId="15" fillId="3" borderId="1" xfId="3" applyFont="1" applyFill="1" applyBorder="1" applyAlignment="1" applyProtection="1">
      <alignment horizontal="center" vertical="center" wrapText="1"/>
    </xf>
    <xf numFmtId="0" fontId="15" fillId="3" borderId="7" xfId="3" applyFont="1" applyFill="1" applyBorder="1" applyAlignment="1" applyProtection="1">
      <alignment horizontal="center" vertical="center" wrapText="1"/>
    </xf>
    <xf numFmtId="0" fontId="15" fillId="3" borderId="5" xfId="3" applyFont="1" applyFill="1" applyBorder="1" applyAlignment="1" applyProtection="1">
      <alignment horizontal="center" vertical="center" wrapText="1"/>
    </xf>
    <xf numFmtId="0" fontId="32" fillId="0" borderId="38" xfId="0" applyFont="1" applyBorder="1" applyAlignment="1" applyProtection="1">
      <alignment horizontal="center" vertical="center"/>
    </xf>
    <xf numFmtId="0" fontId="32" fillId="0" borderId="11" xfId="0" applyFont="1" applyBorder="1" applyAlignment="1" applyProtection="1">
      <alignment horizontal="center" vertical="center"/>
    </xf>
    <xf numFmtId="0" fontId="32" fillId="0" borderId="39" xfId="0" applyFont="1" applyBorder="1" applyAlignment="1" applyProtection="1">
      <alignment horizontal="center" vertical="center"/>
    </xf>
    <xf numFmtId="0" fontId="32" fillId="0" borderId="40" xfId="0" applyFont="1" applyBorder="1" applyAlignment="1" applyProtection="1">
      <alignment horizontal="center" vertical="center"/>
    </xf>
    <xf numFmtId="0" fontId="32" fillId="0" borderId="37" xfId="0" applyFont="1" applyBorder="1" applyAlignment="1" applyProtection="1">
      <alignment horizontal="center" vertical="center"/>
    </xf>
    <xf numFmtId="0" fontId="32" fillId="0" borderId="41" xfId="0" applyFont="1" applyBorder="1" applyAlignment="1" applyProtection="1">
      <alignment horizontal="center" vertical="center"/>
    </xf>
    <xf numFmtId="0" fontId="12" fillId="5" borderId="160" xfId="0" applyFont="1" applyFill="1" applyBorder="1" applyAlignment="1" applyProtection="1">
      <alignment horizontal="left"/>
    </xf>
    <xf numFmtId="0" fontId="12" fillId="5" borderId="131" xfId="0" applyFont="1" applyFill="1" applyBorder="1" applyAlignment="1" applyProtection="1">
      <alignment horizontal="left"/>
    </xf>
    <xf numFmtId="0" fontId="12" fillId="5" borderId="132" xfId="0" applyFont="1" applyFill="1" applyBorder="1" applyAlignment="1" applyProtection="1">
      <alignment horizontal="left"/>
    </xf>
    <xf numFmtId="0" fontId="11" fillId="5" borderId="0" xfId="0" applyFont="1" applyFill="1" applyBorder="1" applyAlignment="1" applyProtection="1">
      <alignment horizontal="center"/>
    </xf>
    <xf numFmtId="0" fontId="12" fillId="5" borderId="0" xfId="0" applyFont="1" applyFill="1" applyBorder="1" applyAlignment="1" applyProtection="1">
      <alignment horizontal="center" wrapText="1"/>
    </xf>
    <xf numFmtId="0" fontId="32" fillId="5" borderId="0" xfId="0" applyFont="1" applyFill="1" applyBorder="1" applyAlignment="1" applyProtection="1">
      <alignment horizontal="center"/>
    </xf>
    <xf numFmtId="0" fontId="32" fillId="34" borderId="16" xfId="0" applyFont="1" applyFill="1" applyBorder="1" applyAlignment="1" applyProtection="1">
      <alignment horizontal="center"/>
    </xf>
    <xf numFmtId="0" fontId="32" fillId="34" borderId="20" xfId="0" applyFont="1" applyFill="1" applyBorder="1" applyAlignment="1" applyProtection="1">
      <alignment horizontal="center"/>
    </xf>
    <xf numFmtId="0" fontId="32" fillId="34" borderId="23" xfId="0" applyFont="1" applyFill="1" applyBorder="1" applyAlignment="1" applyProtection="1">
      <alignment horizontal="center"/>
    </xf>
    <xf numFmtId="0" fontId="32" fillId="34" borderId="14" xfId="0" applyFont="1" applyFill="1" applyBorder="1" applyAlignment="1" applyProtection="1">
      <alignment horizontal="center"/>
    </xf>
    <xf numFmtId="0" fontId="32" fillId="34" borderId="15" xfId="0" applyFont="1" applyFill="1" applyBorder="1" applyAlignment="1" applyProtection="1">
      <alignment horizontal="center"/>
    </xf>
    <xf numFmtId="0" fontId="32" fillId="34" borderId="6" xfId="0" applyFont="1" applyFill="1" applyBorder="1" applyAlignment="1" applyProtection="1">
      <alignment horizontal="center"/>
    </xf>
    <xf numFmtId="0" fontId="53" fillId="5" borderId="3" xfId="0" applyFont="1" applyFill="1" applyBorder="1" applyAlignment="1" applyProtection="1">
      <alignment horizontal="left" vertical="center" wrapText="1"/>
    </xf>
    <xf numFmtId="0" fontId="24" fillId="52" borderId="4" xfId="0" applyFont="1" applyFill="1" applyBorder="1" applyAlignment="1" applyProtection="1">
      <alignment horizontal="center" vertical="center" wrapText="1"/>
    </xf>
    <xf numFmtId="0" fontId="24" fillId="52" borderId="18" xfId="0" applyFont="1" applyFill="1" applyBorder="1" applyAlignment="1" applyProtection="1">
      <alignment horizontal="center" vertical="center" wrapText="1"/>
    </xf>
    <xf numFmtId="0" fontId="24" fillId="52" borderId="2" xfId="0" applyFont="1" applyFill="1" applyBorder="1" applyAlignment="1" applyProtection="1">
      <alignment horizontal="center" vertical="center" wrapText="1"/>
    </xf>
    <xf numFmtId="0" fontId="15" fillId="4" borderId="1" xfId="3" applyFont="1" applyFill="1" applyBorder="1" applyAlignment="1" applyProtection="1">
      <alignment horizontal="center" vertical="center"/>
    </xf>
    <xf numFmtId="0" fontId="15" fillId="4" borderId="5" xfId="3" applyFont="1" applyFill="1" applyBorder="1" applyAlignment="1" applyProtection="1">
      <alignment horizontal="center" vertical="center"/>
    </xf>
    <xf numFmtId="0" fontId="15" fillId="0" borderId="1" xfId="3" applyFont="1" applyBorder="1" applyAlignment="1" applyProtection="1">
      <alignment horizontal="center" vertical="center"/>
    </xf>
    <xf numFmtId="0" fontId="15" fillId="0" borderId="5" xfId="3" applyFont="1" applyBorder="1" applyAlignment="1" applyProtection="1">
      <alignment horizontal="center" vertical="center"/>
    </xf>
    <xf numFmtId="0" fontId="15" fillId="8" borderId="1" xfId="3" applyFont="1" applyFill="1" applyBorder="1" applyAlignment="1" applyProtection="1">
      <alignment horizontal="center" vertical="center"/>
    </xf>
    <xf numFmtId="0" fontId="15" fillId="8" borderId="5" xfId="3" applyFont="1" applyFill="1" applyBorder="1" applyAlignment="1" applyProtection="1">
      <alignment horizontal="center" vertical="center"/>
    </xf>
    <xf numFmtId="0" fontId="15" fillId="4" borderId="16" xfId="3" applyFont="1" applyFill="1" applyBorder="1" applyAlignment="1" applyProtection="1">
      <alignment horizontal="center" vertical="center" wrapText="1"/>
    </xf>
    <xf numFmtId="0" fontId="15" fillId="4" borderId="23" xfId="3" applyFont="1" applyFill="1" applyBorder="1" applyAlignment="1" applyProtection="1">
      <alignment horizontal="center" vertical="center" wrapText="1"/>
    </xf>
    <xf numFmtId="0" fontId="15" fillId="4" borderId="14" xfId="3" applyFont="1" applyFill="1" applyBorder="1" applyAlignment="1" applyProtection="1">
      <alignment horizontal="center" vertical="center" wrapText="1"/>
    </xf>
    <xf numFmtId="0" fontId="15" fillId="4" borderId="6" xfId="3" applyFont="1" applyFill="1" applyBorder="1" applyAlignment="1" applyProtection="1">
      <alignment horizontal="center" vertical="center" wrapText="1"/>
    </xf>
    <xf numFmtId="0" fontId="14" fillId="0" borderId="0" xfId="3" applyFont="1" applyBorder="1" applyAlignment="1" applyProtection="1">
      <alignment horizontal="left" vertical="center" wrapText="1"/>
    </xf>
    <xf numFmtId="0" fontId="74" fillId="12" borderId="91" xfId="0" applyFont="1" applyFill="1" applyBorder="1" applyAlignment="1" applyProtection="1">
      <alignment horizontal="center"/>
    </xf>
    <xf numFmtId="0" fontId="39" fillId="0" borderId="91" xfId="0" applyFont="1" applyBorder="1" applyProtection="1"/>
    <xf numFmtId="0" fontId="75" fillId="5" borderId="33" xfId="3" applyFont="1" applyFill="1" applyBorder="1" applyAlignment="1" applyProtection="1">
      <alignment horizontal="center"/>
    </xf>
    <xf numFmtId="0" fontId="75" fillId="5" borderId="0" xfId="3" applyFont="1" applyFill="1" applyBorder="1" applyAlignment="1" applyProtection="1">
      <alignment horizontal="center"/>
    </xf>
    <xf numFmtId="0" fontId="14" fillId="5" borderId="0" xfId="3" applyFont="1" applyFill="1" applyAlignment="1" applyProtection="1">
      <alignment horizontal="left" vertical="center" wrapText="1"/>
    </xf>
    <xf numFmtId="0" fontId="15" fillId="11" borderId="0" xfId="0" applyFont="1" applyFill="1" applyBorder="1" applyAlignment="1" applyProtection="1">
      <alignment horizontal="left" vertical="center" wrapText="1"/>
    </xf>
    <xf numFmtId="0" fontId="14" fillId="11" borderId="0" xfId="0" applyFont="1" applyFill="1" applyBorder="1" applyAlignment="1" applyProtection="1">
      <alignment horizontal="left" vertical="center" wrapText="1"/>
    </xf>
    <xf numFmtId="0" fontId="14" fillId="0" borderId="42" xfId="0" applyFont="1" applyBorder="1" applyAlignment="1" applyProtection="1">
      <alignment horizontal="left"/>
    </xf>
    <xf numFmtId="0" fontId="14" fillId="5" borderId="0" xfId="0" applyFont="1" applyFill="1" applyAlignment="1" applyProtection="1">
      <alignment horizontal="left" vertical="top"/>
    </xf>
    <xf numFmtId="0" fontId="14" fillId="5" borderId="0" xfId="0" applyFont="1" applyFill="1" applyAlignment="1" applyProtection="1">
      <alignment horizontal="left" vertical="top" wrapText="1"/>
    </xf>
    <xf numFmtId="0" fontId="14" fillId="0" borderId="0" xfId="0" applyFont="1" applyBorder="1" applyAlignment="1" applyProtection="1">
      <alignment horizontal="left" vertical="center" wrapText="1"/>
    </xf>
    <xf numFmtId="0" fontId="12" fillId="0" borderId="55" xfId="0" applyFont="1" applyBorder="1" applyProtection="1"/>
    <xf numFmtId="0" fontId="14" fillId="0" borderId="53" xfId="0" applyFont="1" applyBorder="1" applyProtection="1"/>
    <xf numFmtId="0" fontId="15" fillId="0" borderId="0" xfId="3" applyFont="1" applyFill="1" applyBorder="1" applyAlignment="1" applyProtection="1">
      <alignment horizontal="center" vertical="center" wrapText="1"/>
    </xf>
    <xf numFmtId="0" fontId="31" fillId="16" borderId="17" xfId="0" applyFont="1" applyFill="1" applyBorder="1" applyAlignment="1" applyProtection="1">
      <alignment horizontal="right" vertical="center" wrapText="1"/>
    </xf>
    <xf numFmtId="0" fontId="75" fillId="5" borderId="15" xfId="3" applyFont="1" applyFill="1" applyBorder="1" applyAlignment="1" applyProtection="1">
      <alignment horizontal="center"/>
    </xf>
    <xf numFmtId="0" fontId="24" fillId="50" borderId="16" xfId="0" applyFont="1" applyFill="1" applyBorder="1" applyAlignment="1" applyProtection="1">
      <alignment horizontal="center" vertical="center"/>
    </xf>
    <xf numFmtId="0" fontId="24" fillId="50" borderId="23" xfId="0" applyFont="1" applyFill="1" applyBorder="1" applyAlignment="1" applyProtection="1">
      <alignment horizontal="center" vertical="center"/>
    </xf>
    <xf numFmtId="0" fontId="24" fillId="50" borderId="17" xfId="0" applyFont="1" applyFill="1" applyBorder="1" applyAlignment="1" applyProtection="1">
      <alignment horizontal="center" vertical="center"/>
    </xf>
    <xf numFmtId="0" fontId="24" fillId="50" borderId="28" xfId="0" applyFont="1" applyFill="1" applyBorder="1" applyAlignment="1" applyProtection="1">
      <alignment horizontal="center" vertical="center"/>
    </xf>
    <xf numFmtId="0" fontId="24" fillId="50" borderId="14" xfId="0" applyFont="1" applyFill="1" applyBorder="1" applyAlignment="1" applyProtection="1">
      <alignment horizontal="center" vertical="center"/>
    </xf>
    <xf numFmtId="0" fontId="24" fillId="50" borderId="6" xfId="0" applyFont="1" applyFill="1" applyBorder="1" applyAlignment="1" applyProtection="1">
      <alignment horizontal="center" vertical="center"/>
    </xf>
    <xf numFmtId="0" fontId="12" fillId="41" borderId="55" xfId="0" applyFont="1" applyFill="1" applyBorder="1" applyProtection="1"/>
    <xf numFmtId="0" fontId="45" fillId="5" borderId="29" xfId="3" applyFont="1" applyFill="1" applyBorder="1" applyAlignment="1" applyProtection="1">
      <alignment horizontal="left"/>
    </xf>
    <xf numFmtId="0" fontId="14" fillId="0" borderId="91" xfId="0" applyFont="1" applyBorder="1" applyProtection="1"/>
    <xf numFmtId="0" fontId="32" fillId="17" borderId="0" xfId="0" applyFont="1" applyFill="1" applyBorder="1" applyAlignment="1" applyProtection="1">
      <alignment horizontal="center" vertical="center" wrapText="1"/>
    </xf>
    <xf numFmtId="0" fontId="14" fillId="0" borderId="0" xfId="0" applyFont="1" applyBorder="1" applyProtection="1"/>
    <xf numFmtId="0" fontId="77" fillId="0" borderId="92" xfId="0" applyFont="1" applyBorder="1" applyAlignment="1" applyProtection="1">
      <alignment horizontal="center"/>
    </xf>
    <xf numFmtId="0" fontId="77" fillId="0" borderId="93" xfId="0" applyFont="1" applyBorder="1" applyAlignment="1" applyProtection="1">
      <alignment horizontal="center"/>
    </xf>
    <xf numFmtId="0" fontId="77" fillId="0" borderId="94" xfId="0" applyFont="1" applyBorder="1" applyAlignment="1" applyProtection="1">
      <alignment horizontal="center"/>
    </xf>
    <xf numFmtId="0" fontId="77" fillId="0" borderId="95" xfId="0" applyFont="1" applyBorder="1" applyAlignment="1" applyProtection="1">
      <alignment horizontal="center"/>
    </xf>
    <xf numFmtId="0" fontId="77" fillId="0" borderId="96" xfId="0" applyFont="1" applyBorder="1" applyAlignment="1" applyProtection="1">
      <alignment horizontal="center"/>
    </xf>
    <xf numFmtId="0" fontId="77" fillId="0" borderId="97" xfId="0" applyFont="1" applyBorder="1" applyAlignment="1" applyProtection="1">
      <alignment horizontal="center"/>
    </xf>
    <xf numFmtId="0" fontId="32" fillId="0" borderId="46" xfId="0" applyFont="1" applyBorder="1" applyAlignment="1" applyProtection="1">
      <alignment horizontal="center" vertical="center"/>
    </xf>
    <xf numFmtId="0" fontId="14" fillId="0" borderId="47" xfId="0" applyFont="1" applyBorder="1" applyProtection="1"/>
    <xf numFmtId="0" fontId="14" fillId="0" borderId="49" xfId="0" applyFont="1" applyBorder="1" applyProtection="1"/>
    <xf numFmtId="0" fontId="14" fillId="0" borderId="50" xfId="0" applyFont="1" applyBorder="1" applyProtection="1"/>
    <xf numFmtId="0" fontId="66" fillId="41" borderId="98" xfId="0" applyFont="1" applyFill="1" applyBorder="1" applyAlignment="1" applyProtection="1">
      <alignment horizontal="center" vertical="center" wrapText="1"/>
    </xf>
    <xf numFmtId="0" fontId="78" fillId="0" borderId="101" xfId="0" applyFont="1" applyBorder="1" applyProtection="1"/>
    <xf numFmtId="0" fontId="32" fillId="41" borderId="99" xfId="0" applyFont="1" applyFill="1" applyBorder="1" applyAlignment="1" applyProtection="1">
      <alignment horizontal="center" vertical="center" wrapText="1"/>
    </xf>
    <xf numFmtId="0" fontId="14" fillId="0" borderId="102" xfId="0" applyFont="1" applyBorder="1" applyProtection="1"/>
    <xf numFmtId="0" fontId="66" fillId="42" borderId="98" xfId="0" applyFont="1" applyFill="1" applyBorder="1" applyAlignment="1" applyProtection="1">
      <alignment horizontal="center" vertical="center" wrapText="1"/>
    </xf>
    <xf numFmtId="0" fontId="78" fillId="11" borderId="101" xfId="0" applyFont="1" applyFill="1" applyBorder="1" applyProtection="1"/>
    <xf numFmtId="0" fontId="32" fillId="42" borderId="100" xfId="0" applyFont="1" applyFill="1" applyBorder="1" applyAlignment="1" applyProtection="1">
      <alignment horizontal="center" vertical="center" wrapText="1"/>
    </xf>
    <xf numFmtId="0" fontId="32" fillId="42" borderId="103" xfId="0" applyFont="1" applyFill="1" applyBorder="1" applyAlignment="1" applyProtection="1">
      <alignment horizontal="center" vertical="center" wrapText="1"/>
    </xf>
    <xf numFmtId="0" fontId="15" fillId="3" borderId="9" xfId="3" applyFont="1" applyFill="1" applyBorder="1" applyAlignment="1" applyProtection="1">
      <alignment horizontal="center" vertical="center" wrapText="1"/>
    </xf>
    <xf numFmtId="0" fontId="15" fillId="3" borderId="8" xfId="3" applyFont="1" applyFill="1" applyBorder="1" applyAlignment="1" applyProtection="1">
      <alignment horizontal="center" vertical="center" wrapText="1"/>
    </xf>
    <xf numFmtId="0" fontId="15" fillId="3" borderId="30" xfId="3" applyFont="1" applyFill="1" applyBorder="1" applyAlignment="1" applyProtection="1">
      <alignment horizontal="center" vertical="center" wrapText="1"/>
    </xf>
    <xf numFmtId="0" fontId="72" fillId="5" borderId="0" xfId="3" applyFont="1" applyFill="1" applyBorder="1" applyAlignment="1" applyProtection="1">
      <alignment horizontal="center" vertical="center"/>
    </xf>
    <xf numFmtId="0" fontId="14"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10" borderId="38" xfId="3" applyFont="1" applyFill="1" applyBorder="1" applyAlignment="1" applyProtection="1">
      <alignment horizontal="center" vertical="center"/>
    </xf>
    <xf numFmtId="0" fontId="15" fillId="10" borderId="11" xfId="3" applyFont="1" applyFill="1" applyBorder="1" applyAlignment="1" applyProtection="1">
      <alignment horizontal="center" vertical="center"/>
    </xf>
    <xf numFmtId="0" fontId="15" fillId="10" borderId="39" xfId="3" applyFont="1" applyFill="1" applyBorder="1" applyAlignment="1" applyProtection="1">
      <alignment horizontal="center" vertical="center"/>
    </xf>
    <xf numFmtId="0" fontId="15" fillId="10" borderId="40" xfId="3" applyFont="1" applyFill="1" applyBorder="1" applyAlignment="1" applyProtection="1">
      <alignment horizontal="center" vertical="center"/>
    </xf>
    <xf numFmtId="0" fontId="15" fillId="10" borderId="37" xfId="3" applyFont="1" applyFill="1" applyBorder="1" applyAlignment="1" applyProtection="1">
      <alignment horizontal="center" vertical="center"/>
    </xf>
    <xf numFmtId="0" fontId="15" fillId="10" borderId="41" xfId="3" applyFont="1" applyFill="1" applyBorder="1" applyAlignment="1" applyProtection="1">
      <alignment horizontal="center" vertical="center"/>
    </xf>
    <xf numFmtId="0" fontId="35" fillId="5" borderId="29" xfId="3" applyFont="1" applyFill="1" applyBorder="1" applyAlignment="1" applyProtection="1">
      <alignment horizontal="center"/>
    </xf>
    <xf numFmtId="0" fontId="15" fillId="2" borderId="3" xfId="3" applyFont="1" applyFill="1" applyBorder="1" applyAlignment="1" applyProtection="1">
      <alignment horizontal="center" vertical="center"/>
    </xf>
    <xf numFmtId="0" fontId="15" fillId="2" borderId="31" xfId="3" applyFont="1" applyFill="1" applyBorder="1" applyAlignment="1" applyProtection="1">
      <alignment horizontal="center" vertical="center" wrapText="1"/>
    </xf>
    <xf numFmtId="0" fontId="15" fillId="2" borderId="2" xfId="3" applyFont="1" applyFill="1" applyBorder="1" applyAlignment="1" applyProtection="1">
      <alignment horizontal="center" vertical="center" wrapText="1"/>
    </xf>
    <xf numFmtId="0" fontId="15" fillId="55" borderId="31" xfId="3" applyFont="1" applyFill="1" applyBorder="1" applyAlignment="1" applyProtection="1">
      <alignment horizontal="center" vertical="center"/>
    </xf>
    <xf numFmtId="0" fontId="15" fillId="55" borderId="2" xfId="3" applyFont="1" applyFill="1" applyBorder="1" applyAlignment="1" applyProtection="1">
      <alignment horizontal="center" vertical="center"/>
    </xf>
    <xf numFmtId="0" fontId="15" fillId="55" borderId="31" xfId="3" applyFont="1" applyFill="1" applyBorder="1" applyAlignment="1" applyProtection="1">
      <alignment horizontal="center" vertical="center" wrapText="1"/>
    </xf>
    <xf numFmtId="0" fontId="15" fillId="55" borderId="2" xfId="3" applyFont="1" applyFill="1" applyBorder="1" applyAlignment="1" applyProtection="1">
      <alignment horizontal="center" vertical="center" wrapText="1"/>
    </xf>
    <xf numFmtId="0" fontId="15" fillId="7" borderId="31" xfId="3" applyFont="1" applyFill="1" applyBorder="1" applyAlignment="1" applyProtection="1">
      <alignment horizontal="center" vertical="center"/>
    </xf>
    <xf numFmtId="0" fontId="15" fillId="7" borderId="2" xfId="3" applyFont="1" applyFill="1" applyBorder="1" applyAlignment="1" applyProtection="1">
      <alignment horizontal="center" vertical="center"/>
    </xf>
    <xf numFmtId="0" fontId="15" fillId="7" borderId="31" xfId="3" applyFont="1" applyFill="1" applyBorder="1" applyAlignment="1" applyProtection="1">
      <alignment horizontal="center" vertical="center" wrapText="1"/>
    </xf>
    <xf numFmtId="0" fontId="15" fillId="7" borderId="2" xfId="3" applyFont="1" applyFill="1" applyBorder="1" applyAlignment="1" applyProtection="1">
      <alignment horizontal="center" vertical="center" wrapText="1"/>
    </xf>
    <xf numFmtId="0" fontId="76" fillId="5" borderId="32" xfId="3" applyFont="1" applyFill="1" applyBorder="1" applyAlignment="1" applyProtection="1">
      <alignment horizontal="center"/>
    </xf>
    <xf numFmtId="0" fontId="15" fillId="2"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xf>
    <xf numFmtId="0" fontId="15" fillId="6"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15" fillId="6" borderId="34" xfId="3" applyFont="1" applyFill="1" applyBorder="1" applyAlignment="1" applyProtection="1">
      <alignment horizontal="center" vertical="center" wrapText="1"/>
    </xf>
    <xf numFmtId="0" fontId="37" fillId="29" borderId="1" xfId="0" applyFont="1" applyFill="1" applyBorder="1" applyAlignment="1" applyProtection="1">
      <alignment horizontal="center"/>
      <protection locked="0"/>
    </xf>
    <xf numFmtId="0" fontId="37" fillId="29" borderId="7" xfId="0" applyFont="1" applyFill="1" applyBorder="1" applyAlignment="1" applyProtection="1">
      <alignment horizontal="center"/>
      <protection locked="0"/>
    </xf>
    <xf numFmtId="0" fontId="37" fillId="29" borderId="5" xfId="0" applyFont="1" applyFill="1" applyBorder="1" applyAlignment="1" applyProtection="1">
      <alignment horizontal="center"/>
      <protection locked="0"/>
    </xf>
    <xf numFmtId="0" fontId="12" fillId="5" borderId="0" xfId="0" applyFont="1" applyFill="1" applyBorder="1" applyAlignment="1" applyProtection="1">
      <alignment horizontal="center"/>
    </xf>
    <xf numFmtId="0" fontId="15" fillId="34" borderId="16" xfId="0" applyFont="1" applyFill="1" applyBorder="1" applyAlignment="1" applyProtection="1">
      <alignment horizontal="center" vertical="center"/>
    </xf>
    <xf numFmtId="0" fontId="15" fillId="34" borderId="20" xfId="0" applyFont="1" applyFill="1" applyBorder="1" applyAlignment="1" applyProtection="1">
      <alignment horizontal="center" vertical="center"/>
    </xf>
    <xf numFmtId="0" fontId="15" fillId="34" borderId="23" xfId="0" applyFont="1" applyFill="1" applyBorder="1" applyAlignment="1" applyProtection="1">
      <alignment horizontal="center" vertical="center"/>
    </xf>
    <xf numFmtId="0" fontId="15" fillId="34" borderId="14" xfId="0" applyFont="1" applyFill="1" applyBorder="1" applyAlignment="1" applyProtection="1">
      <alignment horizontal="center" vertical="center"/>
    </xf>
    <xf numFmtId="0" fontId="15" fillId="34" borderId="15" xfId="0" applyFont="1" applyFill="1" applyBorder="1" applyAlignment="1" applyProtection="1">
      <alignment horizontal="center" vertical="center"/>
    </xf>
    <xf numFmtId="0" fontId="15" fillId="34" borderId="6" xfId="0" applyFont="1" applyFill="1" applyBorder="1" applyAlignment="1" applyProtection="1">
      <alignment horizontal="center" vertical="center"/>
    </xf>
    <xf numFmtId="0" fontId="38" fillId="35" borderId="0"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2" fillId="5" borderId="1" xfId="0" applyFont="1" applyFill="1" applyBorder="1" applyAlignment="1" applyProtection="1">
      <alignment horizontal="left" vertical="center" wrapText="1"/>
    </xf>
    <xf numFmtId="0" fontId="12" fillId="5" borderId="7" xfId="0" applyFont="1" applyFill="1" applyBorder="1" applyAlignment="1" applyProtection="1">
      <alignment horizontal="left" vertical="center" wrapText="1"/>
    </xf>
  </cellXfs>
  <cellStyles count="7">
    <cellStyle name="Moeda" xfId="1" builtinId="4"/>
    <cellStyle name="Normal" xfId="0" builtinId="0"/>
    <cellStyle name="Normal 2" xfId="3"/>
    <cellStyle name="Normal 4 2" xfId="6"/>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AFED8"/>
      <color rgb="FFBEFEBE"/>
      <color rgb="FFF9FEBE"/>
      <color rgb="FFFEF2BE"/>
      <color rgb="FFFEFCD6"/>
      <color rgb="FFC7FEBE"/>
      <color rgb="FFFEF6D6"/>
      <color rgb="FFFFD5FC"/>
      <color rgb="FFBAFEB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0"/>
  <sheetViews>
    <sheetView showGridLines="0" view="pageBreakPreview" topLeftCell="A25" zoomScale="60" zoomScaleNormal="95" workbookViewId="0">
      <selection activeCell="E24" sqref="E24:H24"/>
    </sheetView>
  </sheetViews>
  <sheetFormatPr defaultRowHeight="15" x14ac:dyDescent="0.25"/>
  <cols>
    <col min="1" max="1" width="14.7109375" style="181" customWidth="1"/>
    <col min="2" max="2" width="68.7109375" style="181" customWidth="1"/>
    <col min="3" max="4" width="18.7109375" style="181" customWidth="1"/>
    <col min="5" max="7" width="20.7109375" style="181" customWidth="1"/>
    <col min="8" max="8" width="36.7109375" style="181" customWidth="1"/>
    <col min="9" max="9" width="16.7109375" style="181" customWidth="1"/>
    <col min="10" max="10" width="17.7109375" style="181" customWidth="1"/>
    <col min="11" max="13" width="16.7109375" style="181" customWidth="1"/>
    <col min="14" max="14" width="19.7109375" style="181" customWidth="1"/>
    <col min="15" max="18" width="16.7109375" style="181" customWidth="1"/>
    <col min="19" max="19" width="18.7109375" style="181" customWidth="1"/>
    <col min="20" max="20" width="17.7109375" style="181" customWidth="1"/>
    <col min="21" max="21" width="20.7109375" style="181" customWidth="1"/>
    <col min="22" max="16384" width="9.140625" style="181"/>
  </cols>
  <sheetData>
    <row r="1" spans="1:21" ht="20.100000000000001" customHeight="1" x14ac:dyDescent="0.25">
      <c r="A1" s="581" t="s">
        <v>64</v>
      </c>
      <c r="B1" s="581"/>
      <c r="C1" s="581"/>
      <c r="D1" s="581"/>
      <c r="E1" s="581"/>
      <c r="F1" s="581"/>
      <c r="G1" s="581"/>
      <c r="H1" s="581"/>
      <c r="I1" s="180"/>
      <c r="J1" s="180"/>
      <c r="K1" s="180"/>
      <c r="L1" s="180"/>
      <c r="M1" s="180"/>
      <c r="N1" s="180"/>
      <c r="O1" s="180"/>
      <c r="P1" s="180"/>
      <c r="Q1" s="180"/>
      <c r="R1" s="180"/>
      <c r="S1" s="180"/>
      <c r="T1" s="180"/>
      <c r="U1" s="180"/>
    </row>
    <row r="2" spans="1:21" ht="20.100000000000001" customHeight="1" x14ac:dyDescent="0.25">
      <c r="A2" s="582" t="s">
        <v>284</v>
      </c>
      <c r="B2" s="582"/>
      <c r="C2" s="582"/>
      <c r="D2" s="582"/>
      <c r="E2" s="582"/>
      <c r="F2" s="582"/>
      <c r="G2" s="582"/>
      <c r="H2" s="582"/>
      <c r="I2" s="182"/>
      <c r="J2" s="182"/>
      <c r="K2" s="182"/>
      <c r="L2" s="182"/>
      <c r="M2" s="182"/>
      <c r="N2" s="182"/>
      <c r="O2" s="182"/>
      <c r="P2" s="182"/>
      <c r="Q2" s="182"/>
      <c r="R2" s="182"/>
      <c r="S2" s="182"/>
      <c r="T2" s="182"/>
      <c r="U2" s="182"/>
    </row>
    <row r="3" spans="1:21" ht="20.100000000000001" customHeight="1" x14ac:dyDescent="0.25">
      <c r="A3" s="583" t="s">
        <v>188</v>
      </c>
      <c r="B3" s="583"/>
      <c r="C3" s="583"/>
      <c r="D3" s="583"/>
      <c r="E3" s="583"/>
      <c r="F3" s="583"/>
      <c r="G3" s="583"/>
      <c r="H3" s="583"/>
      <c r="I3" s="182"/>
      <c r="J3" s="182"/>
      <c r="K3" s="182"/>
      <c r="L3" s="182"/>
      <c r="M3" s="182"/>
      <c r="N3" s="182"/>
      <c r="O3" s="182"/>
      <c r="P3" s="182"/>
      <c r="Q3" s="182"/>
      <c r="R3" s="182"/>
      <c r="S3" s="182"/>
      <c r="T3" s="182"/>
      <c r="U3" s="182"/>
    </row>
    <row r="4" spans="1:21" ht="20.100000000000001" customHeight="1" x14ac:dyDescent="0.25">
      <c r="A4" s="584" t="s">
        <v>189</v>
      </c>
      <c r="B4" s="584"/>
      <c r="C4" s="584"/>
      <c r="D4" s="584"/>
      <c r="E4" s="584"/>
      <c r="F4" s="584"/>
      <c r="G4" s="584"/>
      <c r="H4" s="584"/>
      <c r="I4" s="182"/>
      <c r="J4" s="182"/>
      <c r="K4" s="182"/>
      <c r="L4" s="182"/>
      <c r="M4" s="182"/>
      <c r="N4" s="182"/>
      <c r="O4" s="182"/>
      <c r="P4" s="182"/>
      <c r="Q4" s="182"/>
      <c r="R4" s="182"/>
      <c r="S4" s="182"/>
      <c r="T4" s="182"/>
      <c r="U4" s="182"/>
    </row>
    <row r="5" spans="1:21" ht="15.95" customHeight="1" x14ac:dyDescent="0.25">
      <c r="A5" s="183"/>
      <c r="B5" s="183"/>
      <c r="C5" s="183"/>
      <c r="D5" s="183"/>
      <c r="E5" s="183"/>
      <c r="F5" s="183"/>
      <c r="G5" s="183"/>
      <c r="H5" s="182"/>
      <c r="I5" s="182"/>
      <c r="J5" s="182"/>
      <c r="K5" s="182"/>
      <c r="L5" s="182"/>
      <c r="M5" s="182"/>
      <c r="N5" s="182"/>
      <c r="O5" s="182"/>
      <c r="P5" s="182"/>
      <c r="Q5" s="182"/>
      <c r="R5" s="182"/>
      <c r="S5" s="182"/>
      <c r="T5" s="182"/>
      <c r="U5" s="182"/>
    </row>
    <row r="6" spans="1:21" ht="15.95" customHeight="1" x14ac:dyDescent="0.25">
      <c r="A6" s="484"/>
      <c r="B6" s="485"/>
      <c r="C6" s="485"/>
      <c r="D6" s="485"/>
      <c r="E6" s="484"/>
      <c r="G6" s="486" t="s">
        <v>94</v>
      </c>
      <c r="H6" s="487" t="s">
        <v>91</v>
      </c>
      <c r="I6" s="484"/>
      <c r="J6" s="484"/>
      <c r="K6" s="484"/>
      <c r="L6" s="484"/>
      <c r="M6" s="484"/>
      <c r="N6" s="484"/>
      <c r="O6" s="484"/>
      <c r="P6" s="484"/>
      <c r="Q6" s="484"/>
      <c r="R6" s="484"/>
    </row>
    <row r="7" spans="1:21" ht="15.95" customHeight="1" x14ac:dyDescent="0.25">
      <c r="A7" s="484"/>
      <c r="B7" s="485"/>
      <c r="C7" s="485"/>
      <c r="D7" s="485"/>
      <c r="E7" s="484"/>
      <c r="G7" s="486" t="s">
        <v>80</v>
      </c>
      <c r="H7" s="488"/>
      <c r="I7" s="484"/>
      <c r="J7" s="484"/>
      <c r="K7" s="484"/>
      <c r="L7" s="484"/>
      <c r="M7" s="484"/>
      <c r="N7" s="484"/>
      <c r="O7" s="484"/>
      <c r="P7" s="484"/>
      <c r="Q7" s="484"/>
      <c r="R7" s="484"/>
    </row>
    <row r="8" spans="1:21" ht="15.95" customHeight="1" x14ac:dyDescent="0.25">
      <c r="A8" s="484"/>
      <c r="B8" s="485"/>
      <c r="C8" s="485"/>
      <c r="D8" s="485"/>
      <c r="F8" s="489"/>
      <c r="G8" s="490" t="s">
        <v>34</v>
      </c>
      <c r="H8" s="491"/>
      <c r="I8" s="484"/>
      <c r="J8" s="484"/>
      <c r="K8" s="484"/>
      <c r="L8" s="484"/>
      <c r="M8" s="484"/>
      <c r="N8" s="484"/>
      <c r="O8" s="484"/>
      <c r="P8" s="484"/>
      <c r="Q8" s="484"/>
      <c r="R8" s="484"/>
    </row>
    <row r="9" spans="1:21" ht="15.95" customHeight="1" x14ac:dyDescent="0.25">
      <c r="A9" s="485"/>
      <c r="B9" s="492"/>
      <c r="C9" s="492"/>
      <c r="D9" s="492"/>
      <c r="E9" s="492"/>
      <c r="F9" s="492"/>
      <c r="G9" s="492"/>
      <c r="H9" s="492"/>
      <c r="I9" s="492"/>
      <c r="J9" s="492"/>
      <c r="K9" s="492"/>
      <c r="L9" s="492"/>
      <c r="M9" s="492"/>
      <c r="N9" s="492"/>
      <c r="O9" s="492"/>
      <c r="P9" s="492"/>
      <c r="Q9" s="492"/>
      <c r="R9" s="492"/>
      <c r="S9" s="492"/>
      <c r="T9" s="492"/>
      <c r="U9" s="492"/>
    </row>
    <row r="10" spans="1:21" ht="15.95" customHeight="1" x14ac:dyDescent="0.25">
      <c r="A10" s="585" t="s">
        <v>81</v>
      </c>
      <c r="B10" s="586"/>
      <c r="C10" s="586"/>
      <c r="D10" s="586"/>
      <c r="E10" s="586"/>
      <c r="F10" s="586"/>
      <c r="G10" s="586"/>
      <c r="H10" s="587"/>
      <c r="I10" s="493"/>
      <c r="J10" s="493"/>
      <c r="K10" s="493"/>
      <c r="L10" s="493"/>
      <c r="M10" s="493"/>
      <c r="N10" s="493"/>
      <c r="O10" s="493"/>
      <c r="P10" s="493"/>
      <c r="Q10" s="493"/>
      <c r="R10" s="493"/>
      <c r="S10" s="493"/>
      <c r="T10" s="493"/>
      <c r="U10" s="493"/>
    </row>
    <row r="11" spans="1:21" ht="15.95" customHeight="1" x14ac:dyDescent="0.25">
      <c r="A11" s="562" t="s">
        <v>82</v>
      </c>
      <c r="B11" s="563"/>
      <c r="C11" s="563"/>
      <c r="D11" s="563"/>
      <c r="E11" s="563"/>
      <c r="F11" s="563"/>
      <c r="G11" s="563"/>
      <c r="H11" s="564"/>
      <c r="I11" s="493"/>
      <c r="J11" s="493"/>
      <c r="K11" s="493"/>
      <c r="L11" s="493"/>
      <c r="M11" s="493"/>
      <c r="N11" s="493"/>
      <c r="O11" s="493"/>
      <c r="P11" s="493"/>
      <c r="Q11" s="493"/>
      <c r="R11" s="493"/>
      <c r="S11" s="493"/>
      <c r="T11" s="493"/>
      <c r="U11" s="493"/>
    </row>
    <row r="12" spans="1:21" s="508" customFormat="1" ht="20.100000000000001" customHeight="1" x14ac:dyDescent="0.2">
      <c r="A12" s="575" t="s">
        <v>285</v>
      </c>
      <c r="B12" s="576"/>
      <c r="C12" s="576"/>
      <c r="D12" s="576"/>
      <c r="E12" s="576"/>
      <c r="F12" s="576"/>
      <c r="G12" s="576"/>
      <c r="H12" s="577"/>
      <c r="I12" s="507"/>
      <c r="J12" s="507"/>
      <c r="K12" s="507"/>
      <c r="L12" s="507"/>
      <c r="M12" s="507"/>
      <c r="N12" s="507"/>
      <c r="O12" s="507"/>
      <c r="P12" s="507"/>
      <c r="Q12" s="507"/>
      <c r="R12" s="507"/>
      <c r="S12" s="507"/>
      <c r="T12" s="507"/>
      <c r="U12" s="507"/>
    </row>
    <row r="13" spans="1:21" s="508" customFormat="1" ht="20.100000000000001" customHeight="1" x14ac:dyDescent="0.2">
      <c r="A13" s="575" t="s">
        <v>286</v>
      </c>
      <c r="B13" s="576"/>
      <c r="C13" s="576"/>
      <c r="D13" s="576"/>
      <c r="E13" s="576"/>
      <c r="F13" s="576"/>
      <c r="G13" s="576"/>
      <c r="H13" s="577"/>
      <c r="I13" s="507"/>
      <c r="J13" s="507"/>
      <c r="K13" s="507"/>
      <c r="L13" s="507"/>
      <c r="M13" s="507"/>
      <c r="N13" s="507"/>
      <c r="O13" s="507"/>
      <c r="P13" s="507"/>
      <c r="Q13" s="507"/>
      <c r="R13" s="507"/>
      <c r="S13" s="507"/>
      <c r="T13" s="507"/>
      <c r="U13" s="507"/>
    </row>
    <row r="14" spans="1:21" s="508" customFormat="1" ht="20.100000000000001" customHeight="1" x14ac:dyDescent="0.2">
      <c r="A14" s="575" t="s">
        <v>287</v>
      </c>
      <c r="B14" s="576"/>
      <c r="C14" s="576"/>
      <c r="D14" s="576"/>
      <c r="E14" s="576"/>
      <c r="F14" s="576"/>
      <c r="G14" s="576"/>
      <c r="H14" s="577"/>
      <c r="I14" s="507"/>
      <c r="J14" s="507"/>
      <c r="K14" s="507"/>
      <c r="L14" s="507"/>
      <c r="M14" s="507"/>
      <c r="N14" s="507"/>
      <c r="O14" s="507"/>
      <c r="P14" s="507"/>
      <c r="Q14" s="507"/>
      <c r="R14" s="507"/>
      <c r="S14" s="507"/>
      <c r="T14" s="507"/>
      <c r="U14" s="507"/>
    </row>
    <row r="15" spans="1:21" s="508" customFormat="1" ht="20.100000000000001" customHeight="1" x14ac:dyDescent="0.2">
      <c r="A15" s="578" t="s">
        <v>288</v>
      </c>
      <c r="B15" s="579"/>
      <c r="C15" s="579"/>
      <c r="D15" s="579"/>
      <c r="E15" s="579"/>
      <c r="F15" s="579"/>
      <c r="G15" s="579"/>
      <c r="H15" s="580"/>
      <c r="I15" s="507"/>
      <c r="J15" s="507"/>
      <c r="K15" s="507"/>
      <c r="L15" s="507"/>
      <c r="M15" s="507"/>
      <c r="N15" s="507"/>
      <c r="O15" s="507"/>
      <c r="P15" s="507"/>
      <c r="Q15" s="507"/>
      <c r="R15" s="507"/>
      <c r="S15" s="507"/>
      <c r="T15" s="507"/>
      <c r="U15" s="507"/>
    </row>
    <row r="16" spans="1:21" ht="27" customHeight="1" x14ac:dyDescent="0.25">
      <c r="A16" s="494"/>
      <c r="B16" s="495"/>
      <c r="C16" s="495"/>
      <c r="D16" s="495"/>
      <c r="E16" s="495"/>
      <c r="F16" s="495"/>
      <c r="G16" s="495"/>
      <c r="H16" s="493"/>
      <c r="I16" s="493"/>
      <c r="J16" s="493"/>
      <c r="K16" s="493"/>
      <c r="L16" s="493"/>
      <c r="M16" s="493"/>
      <c r="N16" s="493"/>
      <c r="O16" s="493"/>
      <c r="P16" s="493"/>
      <c r="Q16" s="493"/>
      <c r="R16" s="493"/>
      <c r="S16" s="493"/>
      <c r="T16" s="493"/>
      <c r="U16" s="493"/>
    </row>
    <row r="17" spans="1:26" s="191" customFormat="1" ht="30" customHeight="1" thickBot="1" x14ac:dyDescent="0.3">
      <c r="A17" s="565" t="s">
        <v>266</v>
      </c>
      <c r="B17" s="565"/>
      <c r="C17" s="565"/>
      <c r="D17" s="565"/>
      <c r="E17" s="565"/>
      <c r="F17" s="565"/>
      <c r="G17" s="565"/>
      <c r="H17" s="565"/>
      <c r="I17" s="188"/>
      <c r="J17" s="188"/>
      <c r="K17" s="188"/>
      <c r="L17" s="188"/>
      <c r="M17" s="188"/>
      <c r="N17" s="188"/>
      <c r="O17" s="188"/>
      <c r="P17" s="188"/>
      <c r="Q17" s="189"/>
      <c r="R17" s="190"/>
      <c r="S17" s="190"/>
      <c r="T17" s="190"/>
      <c r="U17" s="190"/>
      <c r="V17" s="190"/>
      <c r="W17" s="190"/>
      <c r="X17" s="190"/>
      <c r="Y17" s="190"/>
      <c r="Z17" s="190"/>
    </row>
    <row r="18" spans="1:26" s="450" customFormat="1" ht="30" customHeight="1" thickTop="1" x14ac:dyDescent="0.25">
      <c r="A18" s="192"/>
      <c r="B18" s="192"/>
      <c r="C18" s="192"/>
      <c r="D18" s="192"/>
      <c r="E18" s="192"/>
      <c r="F18" s="192"/>
      <c r="G18" s="192"/>
      <c r="H18" s="192"/>
      <c r="I18" s="188"/>
      <c r="J18" s="188"/>
      <c r="K18" s="188"/>
      <c r="L18" s="188"/>
      <c r="M18" s="188"/>
      <c r="N18" s="188"/>
      <c r="O18" s="188"/>
      <c r="P18" s="188"/>
      <c r="Q18" s="189"/>
      <c r="R18" s="190"/>
      <c r="S18" s="190"/>
      <c r="T18" s="190"/>
      <c r="U18" s="190"/>
      <c r="V18" s="190"/>
      <c r="W18" s="190"/>
      <c r="X18" s="190"/>
      <c r="Y18" s="190"/>
      <c r="Z18" s="190"/>
    </row>
    <row r="19" spans="1:26" s="191" customFormat="1" ht="30" customHeight="1" thickBot="1" x14ac:dyDescent="0.3">
      <c r="A19" s="566" t="s">
        <v>232</v>
      </c>
      <c r="B19" s="567"/>
      <c r="C19" s="572" t="s">
        <v>234</v>
      </c>
      <c r="D19" s="573"/>
      <c r="E19" s="573"/>
      <c r="F19" s="573"/>
      <c r="G19" s="573"/>
      <c r="H19" s="574"/>
      <c r="I19" s="188"/>
      <c r="J19" s="188"/>
      <c r="K19" s="188"/>
      <c r="L19" s="188"/>
      <c r="M19" s="188"/>
      <c r="N19" s="188"/>
      <c r="O19" s="188"/>
      <c r="P19" s="188"/>
      <c r="Q19" s="189"/>
      <c r="R19" s="190"/>
      <c r="S19" s="190"/>
      <c r="T19" s="190"/>
      <c r="U19" s="190"/>
      <c r="V19" s="190"/>
      <c r="W19" s="190"/>
      <c r="X19" s="190"/>
      <c r="Y19" s="190"/>
      <c r="Z19" s="190"/>
    </row>
    <row r="20" spans="1:26" s="191" customFormat="1" ht="30" customHeight="1" x14ac:dyDescent="0.25">
      <c r="A20" s="568" t="s">
        <v>92</v>
      </c>
      <c r="B20" s="570" t="s">
        <v>278</v>
      </c>
      <c r="C20" s="558" t="s">
        <v>235</v>
      </c>
      <c r="D20" s="559"/>
      <c r="E20" s="549"/>
      <c r="F20" s="550"/>
      <c r="G20" s="550"/>
      <c r="H20" s="551"/>
      <c r="I20" s="188"/>
      <c r="J20" s="188"/>
      <c r="K20" s="188"/>
      <c r="L20" s="188"/>
      <c r="M20" s="188"/>
      <c r="N20" s="188"/>
      <c r="O20" s="188"/>
      <c r="P20" s="188"/>
      <c r="Q20" s="189"/>
      <c r="R20" s="190"/>
      <c r="S20" s="190"/>
      <c r="T20" s="190"/>
      <c r="U20" s="190"/>
      <c r="V20" s="190"/>
      <c r="W20" s="190"/>
      <c r="X20" s="190"/>
      <c r="Y20" s="190"/>
      <c r="Z20" s="190"/>
    </row>
    <row r="21" spans="1:26" s="191" customFormat="1" ht="30" customHeight="1" thickBot="1" x14ac:dyDescent="0.3">
      <c r="A21" s="569"/>
      <c r="B21" s="571"/>
      <c r="C21" s="560" t="s">
        <v>87</v>
      </c>
      <c r="D21" s="561"/>
      <c r="E21" s="552"/>
      <c r="F21" s="553"/>
      <c r="G21" s="553"/>
      <c r="H21" s="554"/>
      <c r="I21" s="188"/>
      <c r="J21" s="188"/>
      <c r="K21" s="188"/>
      <c r="L21" s="188"/>
      <c r="M21" s="188"/>
      <c r="N21" s="188"/>
      <c r="O21" s="188"/>
      <c r="P21" s="188"/>
      <c r="Q21" s="189"/>
      <c r="R21" s="190"/>
      <c r="S21" s="190"/>
      <c r="T21" s="190"/>
      <c r="U21" s="190"/>
      <c r="V21" s="190"/>
      <c r="W21" s="190"/>
      <c r="X21" s="190"/>
      <c r="Y21" s="190"/>
      <c r="Z21" s="190"/>
    </row>
    <row r="22" spans="1:26" s="191" customFormat="1" ht="30" customHeight="1" thickBot="1" x14ac:dyDescent="0.3">
      <c r="A22" s="454"/>
      <c r="B22" s="455"/>
      <c r="C22" s="456"/>
      <c r="D22" s="456"/>
      <c r="E22" s="457"/>
      <c r="F22" s="457"/>
      <c r="G22" s="457"/>
      <c r="H22" s="457"/>
      <c r="I22" s="188"/>
      <c r="J22" s="188"/>
      <c r="K22" s="188"/>
      <c r="L22" s="188"/>
      <c r="M22" s="188"/>
      <c r="N22" s="188"/>
      <c r="O22" s="188"/>
      <c r="P22" s="188"/>
      <c r="Q22" s="189"/>
      <c r="R22" s="190"/>
      <c r="S22" s="190"/>
      <c r="T22" s="190"/>
      <c r="U22" s="190"/>
      <c r="V22" s="190"/>
      <c r="W22" s="190"/>
      <c r="X22" s="190"/>
      <c r="Y22" s="190"/>
      <c r="Z22" s="190"/>
    </row>
    <row r="23" spans="1:26" s="191" customFormat="1" ht="30" customHeight="1" x14ac:dyDescent="0.25">
      <c r="A23" s="545" t="s">
        <v>273</v>
      </c>
      <c r="B23" s="547" t="s">
        <v>258</v>
      </c>
      <c r="C23" s="558" t="s">
        <v>235</v>
      </c>
      <c r="D23" s="559"/>
      <c r="E23" s="549"/>
      <c r="F23" s="550"/>
      <c r="G23" s="550"/>
      <c r="H23" s="551"/>
      <c r="I23" s="188"/>
      <c r="J23" s="188"/>
      <c r="K23" s="188"/>
      <c r="L23" s="188"/>
      <c r="M23" s="188"/>
      <c r="N23" s="188"/>
      <c r="O23" s="188"/>
      <c r="P23" s="188"/>
      <c r="Q23" s="189"/>
      <c r="R23" s="190"/>
      <c r="S23" s="190"/>
      <c r="T23" s="190"/>
      <c r="U23" s="190"/>
      <c r="V23" s="190"/>
      <c r="W23" s="190"/>
      <c r="X23" s="190"/>
      <c r="Y23" s="190"/>
      <c r="Z23" s="190"/>
    </row>
    <row r="24" spans="1:26" s="191" customFormat="1" ht="30" customHeight="1" thickBot="1" x14ac:dyDescent="0.3">
      <c r="A24" s="546"/>
      <c r="B24" s="548"/>
      <c r="C24" s="560" t="s">
        <v>87</v>
      </c>
      <c r="D24" s="561"/>
      <c r="E24" s="552"/>
      <c r="F24" s="553"/>
      <c r="G24" s="553"/>
      <c r="H24" s="554"/>
      <c r="I24" s="188"/>
      <c r="J24" s="188"/>
      <c r="K24" s="188"/>
      <c r="L24" s="188"/>
      <c r="M24" s="188"/>
      <c r="N24" s="188"/>
      <c r="O24" s="188"/>
      <c r="P24" s="188"/>
      <c r="Q24" s="189"/>
      <c r="R24" s="190"/>
      <c r="S24" s="190"/>
      <c r="T24" s="190"/>
      <c r="U24" s="190"/>
      <c r="V24" s="190"/>
      <c r="W24" s="190"/>
      <c r="X24" s="190"/>
      <c r="Y24" s="190"/>
      <c r="Z24" s="190"/>
    </row>
    <row r="25" spans="1:26" s="191" customFormat="1" ht="30" customHeight="1" x14ac:dyDescent="0.25">
      <c r="A25" s="458"/>
      <c r="B25" s="458"/>
      <c r="C25" s="459"/>
      <c r="D25" s="459"/>
      <c r="E25" s="459"/>
      <c r="F25" s="459"/>
      <c r="G25" s="459"/>
      <c r="H25" s="460"/>
      <c r="I25" s="188"/>
      <c r="J25" s="188"/>
      <c r="K25" s="188"/>
      <c r="L25" s="188"/>
      <c r="M25" s="188"/>
      <c r="N25" s="188"/>
      <c r="O25" s="188"/>
      <c r="P25" s="188"/>
      <c r="Q25" s="189"/>
      <c r="R25" s="190"/>
      <c r="S25" s="190"/>
      <c r="T25" s="190"/>
      <c r="U25" s="190"/>
      <c r="V25" s="190"/>
      <c r="W25" s="190"/>
      <c r="X25" s="190"/>
      <c r="Y25" s="190"/>
      <c r="Z25" s="190"/>
    </row>
    <row r="26" spans="1:26" s="191" customFormat="1" ht="45" customHeight="1" x14ac:dyDescent="0.25">
      <c r="A26" s="461" t="s">
        <v>8</v>
      </c>
      <c r="B26" s="461" t="s">
        <v>236</v>
      </c>
      <c r="C26" s="461" t="s">
        <v>83</v>
      </c>
      <c r="D26" s="461" t="s">
        <v>231</v>
      </c>
      <c r="E26" s="461" t="s">
        <v>185</v>
      </c>
      <c r="F26" s="461" t="s">
        <v>267</v>
      </c>
      <c r="G26" s="461" t="s">
        <v>257</v>
      </c>
      <c r="H26" s="461" t="s">
        <v>93</v>
      </c>
      <c r="I26" s="193"/>
      <c r="J26" s="193"/>
      <c r="K26" s="193"/>
      <c r="L26" s="193"/>
      <c r="M26" s="193"/>
      <c r="N26" s="193"/>
      <c r="O26" s="194"/>
      <c r="P26" s="195"/>
      <c r="Q26" s="195"/>
      <c r="R26" s="196"/>
      <c r="S26" s="196"/>
      <c r="T26" s="196"/>
      <c r="U26" s="196"/>
      <c r="V26" s="196"/>
      <c r="W26" s="196"/>
      <c r="X26" s="196"/>
      <c r="Y26" s="196"/>
      <c r="Z26" s="196"/>
    </row>
    <row r="27" spans="1:26" s="191" customFormat="1" ht="30" customHeight="1" x14ac:dyDescent="0.25">
      <c r="A27" s="462">
        <f>'POSTOS RMC'!A16</f>
        <v>1</v>
      </c>
      <c r="B27" s="463" t="str">
        <f>'POSTOS RMC'!B16</f>
        <v>Auxiliar Administrativo I - nível médio - RMC</v>
      </c>
      <c r="C27" s="464">
        <f>'POSTOS RMC'!C16</f>
        <v>30</v>
      </c>
      <c r="D27" s="465" t="str">
        <f>A20</f>
        <v>RMC</v>
      </c>
      <c r="E27" s="466">
        <f>'POSTOS RMC'!G27</f>
        <v>0</v>
      </c>
      <c r="F27" s="467">
        <f>'POSTOS RMC'!I27</f>
        <v>0</v>
      </c>
      <c r="G27" s="468">
        <f>'POSTOS RMC'!E27</f>
        <v>1000</v>
      </c>
      <c r="H27" s="469">
        <f>ROUND(E27*G27,2)</f>
        <v>0</v>
      </c>
      <c r="I27" s="197"/>
      <c r="J27" s="197"/>
      <c r="K27" s="197"/>
      <c r="L27" s="197"/>
      <c r="M27" s="197"/>
      <c r="N27" s="197"/>
      <c r="O27" s="588"/>
      <c r="P27" s="589"/>
      <c r="Q27" s="196"/>
      <c r="R27" s="196"/>
      <c r="S27" s="196"/>
      <c r="T27" s="196"/>
      <c r="U27" s="196"/>
      <c r="V27" s="196"/>
      <c r="W27" s="196"/>
      <c r="X27" s="196"/>
      <c r="Y27" s="196"/>
      <c r="Z27" s="196"/>
    </row>
    <row r="28" spans="1:26" s="191" customFormat="1" ht="30" customHeight="1" x14ac:dyDescent="0.25">
      <c r="A28" s="462">
        <f>'POSTOS RMC'!A17</f>
        <v>2</v>
      </c>
      <c r="B28" s="463" t="str">
        <f>'POSTOS RMC'!B17</f>
        <v>Auxiliar Administrativo II - nível médio apto a dirigir - RMC</v>
      </c>
      <c r="C28" s="464">
        <f>'POSTOS RMC'!C17</f>
        <v>30</v>
      </c>
      <c r="D28" s="465" t="str">
        <f>A20</f>
        <v>RMC</v>
      </c>
      <c r="E28" s="466">
        <f>'POSTOS RMC'!G28</f>
        <v>0</v>
      </c>
      <c r="F28" s="467">
        <f>'POSTOS RMC'!I28</f>
        <v>0</v>
      </c>
      <c r="G28" s="468">
        <f>'POSTOS RMC'!E28</f>
        <v>80</v>
      </c>
      <c r="H28" s="469">
        <f t="shared" ref="H28:H30" si="0">ROUND(E28*G28,2)</f>
        <v>0</v>
      </c>
      <c r="I28" s="197"/>
      <c r="J28" s="197"/>
      <c r="K28" s="197"/>
      <c r="L28" s="197"/>
      <c r="M28" s="197"/>
      <c r="N28" s="197"/>
      <c r="O28" s="196"/>
      <c r="P28" s="196"/>
      <c r="Q28" s="196"/>
      <c r="R28" s="196"/>
      <c r="S28" s="196"/>
      <c r="T28" s="196"/>
      <c r="U28" s="196"/>
      <c r="V28" s="196"/>
      <c r="W28" s="196"/>
      <c r="X28" s="196"/>
      <c r="Y28" s="196"/>
      <c r="Z28" s="196"/>
    </row>
    <row r="29" spans="1:26" s="191" customFormat="1" ht="30" customHeight="1" x14ac:dyDescent="0.25">
      <c r="A29" s="462">
        <f>'POSTOS RMC'!A18</f>
        <v>3</v>
      </c>
      <c r="B29" s="463" t="str">
        <f>'POSTOS RMC'!B18</f>
        <v>Auxiliar Administrativo II - nível médio capacitado em LIBRAS - RMC</v>
      </c>
      <c r="C29" s="464">
        <f>'POSTOS RMC'!C18</f>
        <v>30</v>
      </c>
      <c r="D29" s="465" t="str">
        <f>A20</f>
        <v>RMC</v>
      </c>
      <c r="E29" s="466">
        <f>'POSTOS RMC'!G29</f>
        <v>0</v>
      </c>
      <c r="F29" s="467">
        <f>'POSTOS RMC'!I29</f>
        <v>0</v>
      </c>
      <c r="G29" s="468">
        <f>'POSTOS RMC'!E29</f>
        <v>36</v>
      </c>
      <c r="H29" s="469">
        <f t="shared" si="0"/>
        <v>0</v>
      </c>
      <c r="I29" s="197"/>
      <c r="J29" s="197"/>
      <c r="K29" s="197"/>
      <c r="L29" s="197"/>
      <c r="M29" s="197"/>
      <c r="N29" s="197"/>
      <c r="O29" s="196"/>
      <c r="P29" s="196"/>
      <c r="Q29" s="196"/>
      <c r="R29" s="196"/>
      <c r="S29" s="196"/>
      <c r="T29" s="196"/>
      <c r="U29" s="196"/>
      <c r="V29" s="196"/>
      <c r="W29" s="196"/>
      <c r="X29" s="196"/>
      <c r="Y29" s="196"/>
      <c r="Z29" s="196"/>
    </row>
    <row r="30" spans="1:26" s="191" customFormat="1" ht="30" customHeight="1" x14ac:dyDescent="0.25">
      <c r="A30" s="462">
        <f>'POSTOS RMC'!A19</f>
        <v>4</v>
      </c>
      <c r="B30" s="463" t="str">
        <f>'POSTOS RMC'!B19</f>
        <v>Auxiliar Administrativo III - nível superior - RMC</v>
      </c>
      <c r="C30" s="464">
        <f>'POSTOS RMC'!C19</f>
        <v>30</v>
      </c>
      <c r="D30" s="465" t="str">
        <f>A20</f>
        <v>RMC</v>
      </c>
      <c r="E30" s="466">
        <f>'POSTOS RMC'!G30</f>
        <v>0</v>
      </c>
      <c r="F30" s="467">
        <f>'POSTOS RMC'!I30</f>
        <v>0</v>
      </c>
      <c r="G30" s="468">
        <f>'POSTOS RMC'!E30</f>
        <v>1050</v>
      </c>
      <c r="H30" s="470">
        <f t="shared" si="0"/>
        <v>0</v>
      </c>
      <c r="I30" s="197"/>
      <c r="Q30" s="196"/>
      <c r="R30" s="196"/>
      <c r="S30" s="196"/>
      <c r="T30" s="196"/>
      <c r="U30" s="196"/>
      <c r="V30" s="196"/>
      <c r="W30" s="196"/>
      <c r="X30" s="196"/>
      <c r="Y30" s="196"/>
      <c r="Z30" s="196"/>
    </row>
    <row r="31" spans="1:26" s="191" customFormat="1" ht="30" customHeight="1" x14ac:dyDescent="0.25">
      <c r="A31" s="462">
        <f>'POSTOS INTERIOR'!A16</f>
        <v>5</v>
      </c>
      <c r="B31" s="463" t="str">
        <f>'POSTOS INTERIOR'!B16</f>
        <v>Auxiliar Administrativo I - nível médio - INTERIOR</v>
      </c>
      <c r="C31" s="464">
        <f>'POSTOS INTERIOR'!C16</f>
        <v>30</v>
      </c>
      <c r="D31" s="465" t="str">
        <f>A23</f>
        <v>INTERIOR</v>
      </c>
      <c r="E31" s="466">
        <f>'POSTOS INTERIOR'!G26</f>
        <v>0</v>
      </c>
      <c r="F31" s="467">
        <f>'POSTOS INTERIOR'!I26</f>
        <v>0</v>
      </c>
      <c r="G31" s="468">
        <f>'POSTOS INTERIOR'!E26</f>
        <v>2000</v>
      </c>
      <c r="H31" s="469">
        <f t="shared" ref="H31:H33" si="1">ROUND(E31*G31,2)</f>
        <v>0</v>
      </c>
      <c r="I31" s="197"/>
      <c r="J31" s="197"/>
      <c r="K31" s="197"/>
      <c r="L31" s="197"/>
      <c r="M31" s="197"/>
      <c r="N31" s="197"/>
      <c r="O31" s="196"/>
      <c r="P31" s="196"/>
      <c r="Q31" s="196"/>
      <c r="R31" s="196"/>
      <c r="S31" s="196"/>
      <c r="T31" s="196"/>
      <c r="U31" s="196"/>
      <c r="V31" s="196"/>
      <c r="W31" s="196"/>
      <c r="X31" s="196"/>
      <c r="Y31" s="196"/>
      <c r="Z31" s="196"/>
    </row>
    <row r="32" spans="1:26" s="191" customFormat="1" ht="30" customHeight="1" x14ac:dyDescent="0.25">
      <c r="A32" s="462">
        <f>'POSTOS INTERIOR'!A17</f>
        <v>6</v>
      </c>
      <c r="B32" s="463" t="str">
        <f>'POSTOS INTERIOR'!B17</f>
        <v>Auxiliar Administrativo II - nível médio apto a dirigir - INTERIOR</v>
      </c>
      <c r="C32" s="464">
        <f>'POSTOS INTERIOR'!C17</f>
        <v>30</v>
      </c>
      <c r="D32" s="465" t="str">
        <f>A23</f>
        <v>INTERIOR</v>
      </c>
      <c r="E32" s="466">
        <f>'POSTOS INTERIOR'!G27</f>
        <v>0</v>
      </c>
      <c r="F32" s="467">
        <f>'POSTOS INTERIOR'!I27</f>
        <v>0</v>
      </c>
      <c r="G32" s="468">
        <f>'POSTOS INTERIOR'!E27</f>
        <v>350</v>
      </c>
      <c r="H32" s="469">
        <f t="shared" si="1"/>
        <v>0</v>
      </c>
      <c r="I32" s="197"/>
      <c r="J32" s="197"/>
      <c r="K32" s="197"/>
      <c r="L32" s="197"/>
      <c r="M32" s="197"/>
      <c r="N32" s="197"/>
      <c r="O32" s="196"/>
      <c r="P32" s="196"/>
      <c r="Q32" s="196"/>
      <c r="R32" s="196"/>
      <c r="S32" s="196"/>
      <c r="T32" s="196"/>
      <c r="U32" s="196"/>
      <c r="V32" s="196"/>
      <c r="W32" s="196"/>
      <c r="X32" s="196"/>
      <c r="Y32" s="196"/>
      <c r="Z32" s="196"/>
    </row>
    <row r="33" spans="1:26" s="191" customFormat="1" ht="30" customHeight="1" thickBot="1" x14ac:dyDescent="0.3">
      <c r="A33" s="462">
        <f>'POSTOS INTERIOR'!A18</f>
        <v>7</v>
      </c>
      <c r="B33" s="463" t="str">
        <f>'POSTOS INTERIOR'!B18</f>
        <v>Auxiliar Administrativo III - nível superior - INTERIOR</v>
      </c>
      <c r="C33" s="464">
        <f>'POSTOS INTERIOR'!C18</f>
        <v>30</v>
      </c>
      <c r="D33" s="465" t="str">
        <f>A23</f>
        <v>INTERIOR</v>
      </c>
      <c r="E33" s="466">
        <f>'POSTOS INTERIOR'!G28</f>
        <v>0</v>
      </c>
      <c r="F33" s="467">
        <f>'POSTOS INTERIOR'!I28</f>
        <v>0</v>
      </c>
      <c r="G33" s="468">
        <f>'POSTOS INTERIOR'!E28</f>
        <v>1750</v>
      </c>
      <c r="H33" s="470">
        <f t="shared" si="1"/>
        <v>0</v>
      </c>
      <c r="I33" s="197"/>
      <c r="Q33" s="196"/>
      <c r="R33" s="196"/>
      <c r="S33" s="196"/>
      <c r="T33" s="196"/>
      <c r="U33" s="196"/>
      <c r="V33" s="196"/>
      <c r="W33" s="196"/>
      <c r="X33" s="196"/>
      <c r="Y33" s="196"/>
      <c r="Z33" s="196"/>
    </row>
    <row r="34" spans="1:26" s="191" customFormat="1" ht="30" customHeight="1" thickBot="1" x14ac:dyDescent="0.3">
      <c r="A34" s="471"/>
      <c r="B34" s="472"/>
      <c r="C34" s="473"/>
      <c r="D34" s="473"/>
      <c r="E34" s="474"/>
      <c r="F34" s="475"/>
      <c r="G34" s="509" t="s">
        <v>291</v>
      </c>
      <c r="H34" s="477">
        <f>SUM(H27:H33)</f>
        <v>0</v>
      </c>
      <c r="I34" s="451"/>
      <c r="J34" s="197"/>
      <c r="K34" s="197"/>
      <c r="L34" s="197"/>
      <c r="M34" s="197"/>
      <c r="N34" s="197"/>
      <c r="O34" s="196"/>
      <c r="P34" s="196"/>
      <c r="Q34" s="196"/>
      <c r="R34" s="196"/>
      <c r="S34" s="196"/>
      <c r="T34" s="196"/>
      <c r="U34" s="196"/>
      <c r="V34" s="196"/>
      <c r="W34" s="196"/>
      <c r="X34" s="196"/>
      <c r="Y34" s="196"/>
      <c r="Z34" s="196"/>
    </row>
    <row r="35" spans="1:26" s="450" customFormat="1" ht="30" customHeight="1" x14ac:dyDescent="0.25">
      <c r="A35" s="478"/>
      <c r="B35" s="479"/>
      <c r="C35" s="480"/>
      <c r="D35" s="480"/>
      <c r="E35" s="481"/>
      <c r="F35" s="482"/>
      <c r="G35" s="476"/>
      <c r="H35" s="483"/>
      <c r="I35" s="451"/>
      <c r="J35" s="197"/>
      <c r="K35" s="197"/>
      <c r="L35" s="197"/>
      <c r="M35" s="197"/>
      <c r="N35" s="197"/>
      <c r="O35" s="196"/>
      <c r="P35" s="196"/>
      <c r="Q35" s="196"/>
      <c r="R35" s="196"/>
      <c r="S35" s="196"/>
      <c r="T35" s="196"/>
      <c r="U35" s="196"/>
      <c r="V35" s="196"/>
      <c r="W35" s="196"/>
      <c r="X35" s="196"/>
      <c r="Y35" s="196"/>
      <c r="Z35" s="196"/>
    </row>
    <row r="36" spans="1:26" s="188" customFormat="1" ht="30" customHeight="1" thickBot="1" x14ac:dyDescent="0.3">
      <c r="A36" s="555" t="s">
        <v>259</v>
      </c>
      <c r="B36" s="555"/>
      <c r="C36" s="555"/>
      <c r="D36" s="555"/>
      <c r="E36" s="555"/>
      <c r="F36" s="555"/>
      <c r="G36" s="555"/>
      <c r="H36" s="555"/>
      <c r="Q36" s="189"/>
      <c r="R36" s="199"/>
      <c r="S36" s="199"/>
      <c r="T36" s="199"/>
      <c r="U36" s="199"/>
      <c r="V36" s="199"/>
      <c r="W36" s="199"/>
      <c r="X36" s="199"/>
      <c r="Y36" s="199"/>
      <c r="Z36" s="199"/>
    </row>
    <row r="37" spans="1:26" s="452" customFormat="1" ht="15" customHeight="1" thickTop="1" x14ac:dyDescent="0.2">
      <c r="A37" s="453"/>
      <c r="B37" s="496"/>
      <c r="C37" s="453"/>
      <c r="D37" s="453"/>
      <c r="E37" s="453"/>
      <c r="F37" s="453"/>
      <c r="G37" s="453"/>
      <c r="H37" s="453"/>
      <c r="I37" s="453"/>
      <c r="J37" s="453"/>
      <c r="K37" s="453"/>
      <c r="L37" s="453"/>
      <c r="M37" s="453"/>
      <c r="N37" s="453"/>
      <c r="O37" s="453"/>
      <c r="P37" s="200"/>
      <c r="Q37" s="200"/>
      <c r="R37" s="200"/>
      <c r="S37" s="200"/>
      <c r="T37" s="200"/>
      <c r="U37" s="200"/>
      <c r="V37" s="200"/>
      <c r="W37" s="200"/>
      <c r="X37" s="200"/>
      <c r="Y37" s="200"/>
    </row>
    <row r="38" spans="1:26" s="203" customFormat="1" ht="30" customHeight="1" x14ac:dyDescent="0.2">
      <c r="A38" s="201"/>
      <c r="B38" s="556" t="s">
        <v>261</v>
      </c>
      <c r="C38" s="556"/>
      <c r="D38" s="556"/>
      <c r="E38" s="556"/>
      <c r="F38" s="556"/>
      <c r="G38" s="556"/>
      <c r="H38" s="556"/>
      <c r="I38" s="201"/>
      <c r="J38" s="201"/>
      <c r="K38" s="201"/>
      <c r="L38" s="201"/>
      <c r="M38" s="201"/>
      <c r="N38" s="201"/>
      <c r="O38" s="201"/>
      <c r="P38" s="202"/>
      <c r="Q38" s="202"/>
      <c r="R38" s="202"/>
      <c r="S38" s="202"/>
      <c r="T38" s="202"/>
      <c r="U38" s="202"/>
      <c r="V38" s="202"/>
      <c r="W38" s="202"/>
      <c r="X38" s="202"/>
      <c r="Y38" s="202"/>
    </row>
    <row r="39" spans="1:26" s="205" customFormat="1" ht="15.95" customHeight="1" x14ac:dyDescent="0.2">
      <c r="A39" s="204"/>
      <c r="B39" s="557" t="s">
        <v>260</v>
      </c>
      <c r="C39" s="557"/>
      <c r="D39" s="557"/>
      <c r="E39" s="557"/>
      <c r="F39" s="557"/>
      <c r="G39" s="557"/>
      <c r="H39" s="557"/>
      <c r="I39" s="204"/>
      <c r="J39" s="204"/>
      <c r="K39" s="204"/>
      <c r="L39" s="204"/>
      <c r="M39" s="204"/>
      <c r="N39" s="204"/>
      <c r="O39" s="204"/>
      <c r="P39" s="198"/>
      <c r="Q39" s="198"/>
      <c r="R39" s="198"/>
      <c r="S39" s="198"/>
      <c r="T39" s="198"/>
      <c r="U39" s="198"/>
      <c r="V39" s="198"/>
      <c r="W39" s="198"/>
      <c r="X39" s="198"/>
      <c r="Y39" s="198"/>
    </row>
    <row r="40" spans="1:26" s="188" customFormat="1" ht="30" customHeight="1" thickBot="1" x14ac:dyDescent="0.3">
      <c r="A40" s="555" t="s">
        <v>69</v>
      </c>
      <c r="B40" s="555"/>
      <c r="C40" s="555"/>
      <c r="D40" s="555"/>
      <c r="E40" s="555"/>
      <c r="F40" s="555"/>
      <c r="G40" s="555"/>
      <c r="H40" s="555"/>
      <c r="Q40" s="500"/>
      <c r="R40" s="501"/>
      <c r="S40" s="501"/>
      <c r="T40" s="501"/>
      <c r="U40" s="501"/>
      <c r="V40" s="501"/>
      <c r="W40" s="501"/>
      <c r="X40" s="501"/>
      <c r="Y40" s="501"/>
      <c r="Z40" s="501"/>
    </row>
    <row r="41" spans="1:26" s="452" customFormat="1" ht="15" customHeight="1" thickTop="1" x14ac:dyDescent="0.2">
      <c r="A41" s="453"/>
      <c r="B41" s="496"/>
      <c r="C41" s="453"/>
      <c r="D41" s="453"/>
      <c r="E41" s="453"/>
      <c r="F41" s="453"/>
      <c r="G41" s="453"/>
      <c r="H41" s="453"/>
      <c r="I41" s="453"/>
      <c r="J41" s="453"/>
      <c r="K41" s="453"/>
      <c r="L41" s="453"/>
      <c r="M41" s="453"/>
      <c r="N41" s="453"/>
      <c r="O41" s="453"/>
      <c r="P41" s="200"/>
      <c r="Q41" s="200"/>
      <c r="R41" s="200"/>
      <c r="S41" s="200"/>
      <c r="T41" s="200"/>
      <c r="U41" s="200"/>
      <c r="V41" s="200"/>
      <c r="W41" s="200"/>
      <c r="X41" s="200"/>
      <c r="Y41" s="200"/>
    </row>
    <row r="42" spans="1:26" s="504" customFormat="1" ht="15" customHeight="1" x14ac:dyDescent="0.2">
      <c r="A42" s="503"/>
      <c r="B42" s="595" t="s">
        <v>281</v>
      </c>
      <c r="C42" s="595"/>
      <c r="D42" s="595"/>
      <c r="E42" s="595"/>
      <c r="F42" s="595"/>
      <c r="G42" s="595"/>
      <c r="H42" s="595"/>
      <c r="I42" s="503"/>
      <c r="J42" s="503"/>
      <c r="K42" s="503"/>
      <c r="L42" s="503"/>
      <c r="M42" s="503"/>
      <c r="N42" s="503"/>
      <c r="O42" s="503"/>
      <c r="P42" s="200"/>
      <c r="Q42" s="200"/>
      <c r="R42" s="200"/>
      <c r="S42" s="200"/>
      <c r="T42" s="200"/>
      <c r="U42" s="200"/>
      <c r="V42" s="200"/>
      <c r="W42" s="200"/>
      <c r="X42" s="200"/>
      <c r="Y42" s="200"/>
    </row>
    <row r="43" spans="1:26" s="504" customFormat="1" ht="15" customHeight="1" x14ac:dyDescent="0.2">
      <c r="A43" s="503"/>
      <c r="B43" s="505" t="s">
        <v>282</v>
      </c>
      <c r="C43" s="505"/>
      <c r="D43" s="505"/>
      <c r="E43" s="505"/>
      <c r="F43" s="505"/>
      <c r="G43" s="505"/>
      <c r="H43" s="505"/>
      <c r="I43" s="503"/>
      <c r="J43" s="503"/>
      <c r="K43" s="503"/>
      <c r="L43" s="503"/>
      <c r="M43" s="503"/>
      <c r="N43" s="503"/>
      <c r="O43" s="503"/>
      <c r="P43" s="200"/>
      <c r="Q43" s="200"/>
      <c r="R43" s="200"/>
      <c r="S43" s="200"/>
      <c r="T43" s="200"/>
      <c r="U43" s="200"/>
      <c r="V43" s="200"/>
      <c r="W43" s="200"/>
      <c r="X43" s="200"/>
      <c r="Y43" s="200"/>
    </row>
    <row r="44" spans="1:26" s="452" customFormat="1" ht="15" customHeight="1" x14ac:dyDescent="0.2">
      <c r="B44" s="594" t="s">
        <v>255</v>
      </c>
      <c r="C44" s="594"/>
      <c r="D44" s="594"/>
      <c r="E44" s="594"/>
      <c r="F44" s="204"/>
      <c r="G44" s="204"/>
      <c r="H44" s="188"/>
      <c r="I44" s="188"/>
      <c r="J44" s="188"/>
      <c r="K44" s="188"/>
      <c r="L44" s="188"/>
      <c r="M44" s="188"/>
      <c r="N44" s="188"/>
      <c r="O44" s="188"/>
      <c r="P44" s="200"/>
      <c r="Q44" s="200"/>
      <c r="R44" s="200"/>
      <c r="S44" s="200"/>
      <c r="T44" s="200"/>
      <c r="U44" s="200"/>
      <c r="V44" s="200"/>
      <c r="W44" s="200"/>
      <c r="X44" s="200"/>
      <c r="Y44" s="200"/>
    </row>
    <row r="45" spans="1:26" s="452" customFormat="1" ht="15" customHeight="1" x14ac:dyDescent="0.2">
      <c r="A45" s="204"/>
      <c r="B45" s="593" t="s">
        <v>229</v>
      </c>
      <c r="C45" s="593"/>
      <c r="D45" s="593"/>
      <c r="E45" s="110"/>
      <c r="F45" s="110"/>
      <c r="G45" s="110"/>
      <c r="H45" s="188"/>
      <c r="I45" s="188"/>
      <c r="J45" s="188"/>
      <c r="K45" s="188"/>
      <c r="L45" s="188"/>
      <c r="M45" s="188"/>
      <c r="N45" s="188"/>
      <c r="O45" s="188"/>
      <c r="P45" s="200"/>
      <c r="Q45" s="200"/>
      <c r="R45" s="200"/>
      <c r="S45" s="200"/>
      <c r="T45" s="200"/>
      <c r="U45" s="200"/>
      <c r="V45" s="200"/>
      <c r="W45" s="200"/>
      <c r="X45" s="200"/>
      <c r="Y45" s="200"/>
    </row>
    <row r="46" spans="1:26" s="452" customFormat="1" ht="15" customHeight="1" x14ac:dyDescent="0.2">
      <c r="A46" s="204"/>
      <c r="B46" s="593" t="s">
        <v>230</v>
      </c>
      <c r="C46" s="593"/>
      <c r="D46" s="593"/>
      <c r="E46" s="188"/>
      <c r="F46" s="188"/>
      <c r="G46" s="188"/>
      <c r="H46" s="188"/>
      <c r="I46" s="188"/>
      <c r="J46" s="188"/>
      <c r="K46" s="188"/>
      <c r="L46" s="188"/>
      <c r="M46" s="188"/>
      <c r="N46" s="188"/>
      <c r="O46" s="188"/>
      <c r="P46" s="200"/>
      <c r="Q46" s="200"/>
      <c r="R46" s="200"/>
      <c r="S46" s="200"/>
      <c r="T46" s="200"/>
      <c r="U46" s="200"/>
      <c r="V46" s="200"/>
      <c r="W46" s="200"/>
      <c r="X46" s="200"/>
      <c r="Y46" s="200"/>
    </row>
    <row r="47" spans="1:26" s="452" customFormat="1" ht="15" customHeight="1" x14ac:dyDescent="0.2">
      <c r="B47" s="594" t="s">
        <v>268</v>
      </c>
      <c r="C47" s="594"/>
      <c r="D47" s="594"/>
      <c r="E47" s="204"/>
      <c r="F47" s="188"/>
      <c r="G47" s="188"/>
      <c r="H47" s="188"/>
      <c r="I47" s="188"/>
      <c r="J47" s="188"/>
      <c r="K47" s="188"/>
      <c r="L47" s="188"/>
      <c r="M47" s="188"/>
      <c r="N47" s="188"/>
      <c r="O47" s="188"/>
      <c r="P47" s="200"/>
      <c r="Q47" s="200"/>
      <c r="R47" s="200"/>
      <c r="S47" s="200"/>
      <c r="T47" s="200"/>
      <c r="U47" s="200"/>
      <c r="V47" s="200"/>
      <c r="W47" s="200"/>
      <c r="X47" s="200"/>
      <c r="Y47" s="200"/>
    </row>
    <row r="48" spans="1:26" s="498" customFormat="1" ht="12.75" x14ac:dyDescent="0.2">
      <c r="A48" s="185"/>
      <c r="B48" s="206" t="s">
        <v>90</v>
      </c>
      <c r="C48" s="185"/>
      <c r="D48" s="185"/>
      <c r="E48" s="185"/>
      <c r="F48" s="185"/>
      <c r="G48" s="497"/>
      <c r="H48" s="497"/>
      <c r="I48" s="497"/>
      <c r="O48" s="499"/>
      <c r="P48" s="499"/>
      <c r="Q48" s="499"/>
      <c r="R48" s="499"/>
      <c r="S48" s="499"/>
    </row>
    <row r="49" spans="2:6" s="498" customFormat="1" ht="12.75" x14ac:dyDescent="0.2"/>
    <row r="50" spans="2:6" x14ac:dyDescent="0.25">
      <c r="B50" s="590" t="s">
        <v>15</v>
      </c>
      <c r="C50" s="591"/>
      <c r="D50" s="591"/>
      <c r="E50" s="591"/>
      <c r="F50" s="592"/>
    </row>
  </sheetData>
  <sheetProtection algorithmName="SHA-512" hashValue="uxicqk/zsccvVqECmAsxZbk7gEnHCCYD2jCIj9VrAbe8LYkae7kfo7Zo8t7JDn5tGyxHpjn+Rf3w/PPQAiXsKw==" saltValue="niWhpsjS+jCGIK0a89uk3w==" spinCount="100000" sheet="1" objects="1" scenarios="1" selectLockedCells="1"/>
  <mergeCells count="36">
    <mergeCell ref="O27:P27"/>
    <mergeCell ref="A36:H36"/>
    <mergeCell ref="B50:F50"/>
    <mergeCell ref="B46:D46"/>
    <mergeCell ref="B45:D45"/>
    <mergeCell ref="B44:E44"/>
    <mergeCell ref="B47:D47"/>
    <mergeCell ref="B42:H42"/>
    <mergeCell ref="A1:H1"/>
    <mergeCell ref="A2:H2"/>
    <mergeCell ref="A3:H3"/>
    <mergeCell ref="A4:H4"/>
    <mergeCell ref="A10:H10"/>
    <mergeCell ref="C20:D20"/>
    <mergeCell ref="C21:D21"/>
    <mergeCell ref="C23:D23"/>
    <mergeCell ref="C24:D24"/>
    <mergeCell ref="A11:H11"/>
    <mergeCell ref="A17:H17"/>
    <mergeCell ref="A19:B19"/>
    <mergeCell ref="A20:A21"/>
    <mergeCell ref="B20:B21"/>
    <mergeCell ref="C19:H19"/>
    <mergeCell ref="E20:H20"/>
    <mergeCell ref="E21:H21"/>
    <mergeCell ref="A12:H12"/>
    <mergeCell ref="A13:H13"/>
    <mergeCell ref="A14:H14"/>
    <mergeCell ref="A15:H15"/>
    <mergeCell ref="A23:A24"/>
    <mergeCell ref="B23:B24"/>
    <mergeCell ref="E23:H23"/>
    <mergeCell ref="E24:H24"/>
    <mergeCell ref="A40:H40"/>
    <mergeCell ref="B38:H38"/>
    <mergeCell ref="B39:H39"/>
  </mergeCells>
  <printOptions horizontalCentered="1"/>
  <pageMargins left="0.39370078740157483" right="0.39370078740157483" top="1.1023622047244095" bottom="0.78740157480314965" header="0.39370078740157483" footer="0.39370078740157483"/>
  <pageSetup paperSize="9" scale="43" orientation="portrait" r:id="rId1"/>
  <headerFooter>
    <oddHeader>&amp;C&amp;"Arial,Negrito"&amp;16ANEXO III-B&amp;"Arial,Normal"&amp;10
&amp;G&amp;R&amp;P</oddHeader>
    <oddFooter>&amp;L&amp;8SACCON/CPC/SECAD&amp;R&amp;8&amp;A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0"/>
  <sheetViews>
    <sheetView showGridLines="0" view="pageBreakPreview" zoomScale="70" zoomScaleNormal="70" zoomScaleSheetLayoutView="70" workbookViewId="0">
      <selection activeCell="H14" sqref="H14"/>
    </sheetView>
  </sheetViews>
  <sheetFormatPr defaultRowHeight="15" x14ac:dyDescent="0.25"/>
  <cols>
    <col min="1" max="1" width="8.7109375" style="181" customWidth="1"/>
    <col min="2" max="2" width="60.7109375" style="181" customWidth="1"/>
    <col min="3" max="3" width="12.7109375" style="181" customWidth="1"/>
    <col min="4" max="6" width="15.7109375" style="181" customWidth="1"/>
    <col min="7" max="7" width="17.7109375" style="181" customWidth="1"/>
    <col min="8" max="8" width="13.7109375" style="181" customWidth="1"/>
    <col min="9" max="12" width="15.7109375" style="181" customWidth="1"/>
    <col min="13" max="14" width="16.7109375" style="181" customWidth="1"/>
    <col min="15" max="16" width="15.7109375" style="181" customWidth="1"/>
    <col min="17" max="17" width="20.7109375" style="181" customWidth="1"/>
    <col min="18" max="16384" width="9.140625" style="181"/>
  </cols>
  <sheetData>
    <row r="1" spans="1:17" ht="18.75" x14ac:dyDescent="0.25">
      <c r="A1" s="670" t="str">
        <f>RESUMO!A1</f>
        <v>TRIBUNAL REGIONAL ELEITORAL DO PARANÁ</v>
      </c>
      <c r="B1" s="671"/>
      <c r="C1" s="671"/>
      <c r="D1" s="671"/>
      <c r="E1" s="671"/>
      <c r="F1" s="671"/>
      <c r="G1" s="671"/>
      <c r="H1" s="671"/>
      <c r="I1" s="671"/>
      <c r="J1" s="671"/>
      <c r="K1" s="671"/>
      <c r="L1" s="671"/>
      <c r="M1" s="671"/>
      <c r="N1" s="671"/>
      <c r="O1" s="671"/>
      <c r="P1" s="671"/>
      <c r="Q1" s="671"/>
    </row>
    <row r="2" spans="1:17" x14ac:dyDescent="0.25">
      <c r="A2" s="672" t="str">
        <f>RESUMO!A2</f>
        <v>PLANILHA - PROPOSTA DETALHADA</v>
      </c>
      <c r="B2" s="673"/>
      <c r="C2" s="673"/>
      <c r="D2" s="673"/>
      <c r="E2" s="673"/>
      <c r="F2" s="673"/>
      <c r="G2" s="673"/>
      <c r="H2" s="673"/>
      <c r="I2" s="673"/>
      <c r="J2" s="673"/>
      <c r="K2" s="673"/>
      <c r="L2" s="673"/>
      <c r="M2" s="673"/>
      <c r="N2" s="673"/>
      <c r="O2" s="673"/>
      <c r="P2" s="673"/>
      <c r="Q2" s="673"/>
    </row>
    <row r="3" spans="1:17" x14ac:dyDescent="0.25">
      <c r="A3" s="583" t="str">
        <f>RESUMO!A3</f>
        <v>Serviços de Apoio Administrativo - Eleições 2024</v>
      </c>
      <c r="B3" s="673"/>
      <c r="C3" s="673"/>
      <c r="D3" s="673"/>
      <c r="E3" s="673"/>
      <c r="F3" s="673"/>
      <c r="G3" s="673"/>
      <c r="H3" s="673"/>
      <c r="I3" s="673"/>
      <c r="J3" s="673"/>
      <c r="K3" s="673"/>
      <c r="L3" s="673"/>
      <c r="M3" s="673"/>
      <c r="N3" s="673"/>
      <c r="O3" s="673"/>
      <c r="P3" s="673"/>
      <c r="Q3" s="673"/>
    </row>
    <row r="4" spans="1:17" x14ac:dyDescent="0.25">
      <c r="A4" s="184"/>
      <c r="B4" s="185"/>
      <c r="C4" s="185"/>
      <c r="D4" s="185"/>
      <c r="E4" s="185"/>
      <c r="F4" s="184"/>
      <c r="G4" s="184"/>
      <c r="H4" s="184"/>
      <c r="I4" s="184"/>
      <c r="J4" s="184"/>
      <c r="K4" s="184"/>
      <c r="L4" s="184"/>
      <c r="M4" s="184"/>
      <c r="N4" s="184"/>
      <c r="O4" s="184"/>
      <c r="P4" s="213" t="str">
        <f>RESUMO!G6</f>
        <v>PAD n.:</v>
      </c>
      <c r="Q4" s="186" t="str">
        <f>RESUMO!H6</f>
        <v>6181/2023</v>
      </c>
    </row>
    <row r="5" spans="1:17" x14ac:dyDescent="0.25">
      <c r="A5" s="184"/>
      <c r="B5" s="185"/>
      <c r="C5" s="185"/>
      <c r="D5" s="185"/>
      <c r="E5" s="185"/>
      <c r="F5" s="184"/>
      <c r="G5" s="184"/>
      <c r="H5" s="184"/>
      <c r="I5" s="184"/>
      <c r="J5" s="184"/>
      <c r="K5" s="184"/>
      <c r="L5" s="184"/>
      <c r="M5" s="184"/>
      <c r="N5" s="184"/>
      <c r="O5" s="184"/>
      <c r="P5" s="213" t="str">
        <f>RESUMO!G7</f>
        <v>Licitação n.:</v>
      </c>
      <c r="Q5" s="214">
        <f>RESUMO!H7</f>
        <v>0</v>
      </c>
    </row>
    <row r="6" spans="1:17" x14ac:dyDescent="0.25">
      <c r="A6" s="184"/>
      <c r="B6" s="185"/>
      <c r="C6" s="185"/>
      <c r="D6" s="185"/>
      <c r="E6" s="185"/>
      <c r="F6" s="184"/>
      <c r="G6" s="184"/>
      <c r="H6" s="184"/>
      <c r="I6" s="184"/>
      <c r="J6" s="184"/>
      <c r="K6" s="184"/>
      <c r="L6" s="184"/>
      <c r="M6" s="184"/>
      <c r="N6" s="184"/>
      <c r="P6" s="213" t="str">
        <f>RESUMO!G8</f>
        <v>Data da Proposta:</v>
      </c>
      <c r="Q6" s="215">
        <f>RESUMO!H8</f>
        <v>0</v>
      </c>
    </row>
    <row r="7" spans="1:17" x14ac:dyDescent="0.25">
      <c r="A7" s="185"/>
      <c r="B7" s="187"/>
      <c r="C7" s="187"/>
      <c r="D7" s="187"/>
      <c r="E7" s="187"/>
      <c r="F7" s="187"/>
      <c r="G7" s="187"/>
      <c r="H7" s="187"/>
      <c r="I7" s="187"/>
      <c r="J7" s="187"/>
      <c r="K7" s="187"/>
      <c r="L7" s="187"/>
      <c r="M7" s="187"/>
      <c r="N7" s="187"/>
      <c r="O7" s="187"/>
      <c r="P7" s="187"/>
      <c r="Q7" s="187"/>
    </row>
    <row r="8" spans="1:17" x14ac:dyDescent="0.25">
      <c r="A8" s="674" t="str">
        <f>RESUMO!A10</f>
        <v>NOME DA EMPRESA</v>
      </c>
      <c r="B8" s="675"/>
      <c r="C8" s="675"/>
      <c r="D8" s="675"/>
      <c r="E8" s="675"/>
      <c r="F8" s="675"/>
      <c r="G8" s="675"/>
      <c r="H8" s="675"/>
      <c r="I8" s="675"/>
      <c r="J8" s="675"/>
      <c r="K8" s="675"/>
      <c r="L8" s="675"/>
      <c r="M8" s="675"/>
      <c r="N8" s="675"/>
      <c r="O8" s="675"/>
      <c r="P8" s="675"/>
      <c r="Q8" s="676"/>
    </row>
    <row r="9" spans="1:17" x14ac:dyDescent="0.25">
      <c r="A9" s="668" t="str">
        <f>RESUMO!A11</f>
        <v>CNPJ</v>
      </c>
      <c r="B9" s="669"/>
      <c r="C9" s="669"/>
      <c r="D9" s="669"/>
      <c r="E9" s="669"/>
      <c r="F9" s="669"/>
      <c r="G9" s="669"/>
      <c r="H9" s="669"/>
      <c r="I9" s="669"/>
      <c r="J9" s="669"/>
      <c r="K9" s="669"/>
      <c r="L9" s="669"/>
      <c r="M9" s="669"/>
      <c r="N9" s="669"/>
      <c r="O9" s="669"/>
      <c r="P9" s="669"/>
      <c r="Q9" s="652"/>
    </row>
    <row r="10" spans="1:17" ht="15.75" thickBot="1" x14ac:dyDescent="0.3">
      <c r="A10" s="635"/>
      <c r="B10" s="636"/>
      <c r="C10" s="636"/>
      <c r="D10" s="636"/>
      <c r="E10" s="636"/>
      <c r="F10" s="636"/>
      <c r="G10" s="637"/>
      <c r="H10" s="637"/>
      <c r="I10" s="637"/>
      <c r="J10" s="637"/>
      <c r="K10" s="637"/>
      <c r="L10" s="637"/>
      <c r="M10" s="637"/>
      <c r="N10" s="637"/>
      <c r="O10" s="636"/>
      <c r="P10" s="637"/>
      <c r="Q10" s="637"/>
    </row>
    <row r="11" spans="1:17" ht="15" customHeight="1" thickTop="1" x14ac:dyDescent="0.25">
      <c r="A11" s="638" t="s">
        <v>9</v>
      </c>
      <c r="B11" s="641" t="s">
        <v>10</v>
      </c>
      <c r="C11" s="641" t="s">
        <v>83</v>
      </c>
      <c r="D11" s="643" t="s">
        <v>11</v>
      </c>
      <c r="E11" s="644"/>
      <c r="F11" s="645" t="s">
        <v>11</v>
      </c>
      <c r="G11" s="646" t="s">
        <v>12</v>
      </c>
      <c r="H11" s="647"/>
      <c r="I11" s="647"/>
      <c r="J11" s="647"/>
      <c r="K11" s="647"/>
      <c r="L11" s="648"/>
      <c r="M11" s="648"/>
      <c r="N11" s="649"/>
      <c r="O11" s="650" t="s">
        <v>12</v>
      </c>
      <c r="P11" s="653" t="s">
        <v>225</v>
      </c>
      <c r="Q11" s="656" t="s">
        <v>279</v>
      </c>
    </row>
    <row r="12" spans="1:17" ht="45" customHeight="1" x14ac:dyDescent="0.25">
      <c r="A12" s="639"/>
      <c r="B12" s="642"/>
      <c r="C12" s="642"/>
      <c r="D12" s="659" t="s">
        <v>13</v>
      </c>
      <c r="E12" s="659" t="s">
        <v>14</v>
      </c>
      <c r="F12" s="639"/>
      <c r="G12" s="662" t="s">
        <v>181</v>
      </c>
      <c r="H12" s="663"/>
      <c r="I12" s="664" t="s">
        <v>182</v>
      </c>
      <c r="J12" s="665"/>
      <c r="K12" s="666" t="s">
        <v>183</v>
      </c>
      <c r="L12" s="618" t="s">
        <v>183</v>
      </c>
      <c r="M12" s="618" t="s">
        <v>183</v>
      </c>
      <c r="N12" s="620" t="s">
        <v>183</v>
      </c>
      <c r="O12" s="651"/>
      <c r="P12" s="654"/>
      <c r="Q12" s="657"/>
    </row>
    <row r="13" spans="1:17" ht="15" customHeight="1" x14ac:dyDescent="0.25">
      <c r="A13" s="639"/>
      <c r="B13" s="642"/>
      <c r="C13" s="642"/>
      <c r="D13" s="660"/>
      <c r="E13" s="661"/>
      <c r="F13" s="639"/>
      <c r="G13" s="539" t="s">
        <v>180</v>
      </c>
      <c r="H13" s="217" t="s">
        <v>63</v>
      </c>
      <c r="I13" s="218" t="s">
        <v>71</v>
      </c>
      <c r="J13" s="218" t="s">
        <v>70</v>
      </c>
      <c r="K13" s="667"/>
      <c r="L13" s="619"/>
      <c r="M13" s="619"/>
      <c r="N13" s="621"/>
      <c r="O13" s="651"/>
      <c r="P13" s="655"/>
      <c r="Q13" s="657"/>
    </row>
    <row r="14" spans="1:17" x14ac:dyDescent="0.25">
      <c r="A14" s="640"/>
      <c r="B14" s="219" t="s">
        <v>95</v>
      </c>
      <c r="C14" s="220" t="s">
        <v>84</v>
      </c>
      <c r="D14" s="208"/>
      <c r="E14" s="221">
        <f>'ENCARGOS e PROVISOES'!F90/100</f>
        <v>0</v>
      </c>
      <c r="F14" s="640"/>
      <c r="G14" s="540"/>
      <c r="H14" s="209"/>
      <c r="I14" s="178"/>
      <c r="J14" s="61"/>
      <c r="K14" s="210"/>
      <c r="L14" s="211"/>
      <c r="M14" s="211"/>
      <c r="N14" s="212"/>
      <c r="O14" s="652"/>
      <c r="P14" s="222">
        <f>CITL!E18</f>
        <v>0</v>
      </c>
      <c r="Q14" s="658"/>
    </row>
    <row r="15" spans="1:17" ht="15.75" thickBot="1" x14ac:dyDescent="0.3">
      <c r="A15" s="338" t="s">
        <v>262</v>
      </c>
      <c r="B15" s="339"/>
      <c r="C15" s="339"/>
      <c r="D15" s="340"/>
      <c r="E15" s="339"/>
      <c r="F15" s="339"/>
      <c r="G15" s="341"/>
      <c r="H15" s="339"/>
      <c r="I15" s="339"/>
      <c r="J15" s="339"/>
      <c r="K15" s="339"/>
      <c r="L15" s="339"/>
      <c r="M15" s="339"/>
      <c r="N15" s="342"/>
      <c r="O15" s="339"/>
      <c r="P15" s="339"/>
      <c r="Q15" s="343"/>
    </row>
    <row r="16" spans="1:17" ht="25.5" customHeight="1" thickTop="1" x14ac:dyDescent="0.25">
      <c r="A16" s="229">
        <v>1</v>
      </c>
      <c r="B16" s="230" t="s">
        <v>96</v>
      </c>
      <c r="C16" s="231">
        <v>30</v>
      </c>
      <c r="D16" s="344">
        <f>D14</f>
        <v>0</v>
      </c>
      <c r="E16" s="233">
        <f>ROUND(IF(D16&lt;&gt;0,(D16)*$E$14,0),2)</f>
        <v>0</v>
      </c>
      <c r="F16" s="234">
        <f>ROUND(SUM(D16:E16),2)</f>
        <v>0</v>
      </c>
      <c r="G16" s="622">
        <f>ROUND((IF((D16&gt;0),($G$14*21)-(($G$14*21)*$H$14),0)),2)</f>
        <v>0</v>
      </c>
      <c r="H16" s="623"/>
      <c r="I16" s="624">
        <f>ROUND((IF(D16&gt;0,MAX(($I$14*(21*$J$14))-(6%*(D16)),0),0)),2)</f>
        <v>0</v>
      </c>
      <c r="J16" s="625"/>
      <c r="K16" s="235">
        <f>IF(D16&gt;0,$K$14,0)</f>
        <v>0</v>
      </c>
      <c r="L16" s="235">
        <f>IF(D16&gt;0,$L$14,0)</f>
        <v>0</v>
      </c>
      <c r="M16" s="235">
        <f>IF(C16&gt;0,$M$14,0)</f>
        <v>0</v>
      </c>
      <c r="N16" s="345">
        <f t="shared" ref="N16:N19" si="0">IF(D16&gt;0,$N$14,0)</f>
        <v>0</v>
      </c>
      <c r="O16" s="237">
        <f>ROUND(SUM(G16:N16),2)</f>
        <v>0</v>
      </c>
      <c r="P16" s="238">
        <f>ROUND((F16+O16)*$P$14,2)</f>
        <v>0</v>
      </c>
      <c r="Q16" s="239">
        <f>ROUND(F16+O16+P16,2)</f>
        <v>0</v>
      </c>
    </row>
    <row r="17" spans="1:33" ht="25.5" customHeight="1" x14ac:dyDescent="0.25">
      <c r="A17" s="240">
        <v>2</v>
      </c>
      <c r="B17" s="241" t="s">
        <v>98</v>
      </c>
      <c r="C17" s="242">
        <v>30</v>
      </c>
      <c r="D17" s="243">
        <f>D14*1.2</f>
        <v>0</v>
      </c>
      <c r="E17" s="244">
        <f t="shared" ref="E17:E19" si="1">ROUND(IF(D17&lt;&gt;0,(D17)*$E$14,0),2)</f>
        <v>0</v>
      </c>
      <c r="F17" s="234">
        <f t="shared" ref="F17:F19" si="2">ROUND(SUM(D17:E17),2)</f>
        <v>0</v>
      </c>
      <c r="G17" s="626">
        <f t="shared" ref="G17:G19" si="3">ROUND((IF((D17&gt;0),($G$14*21)-(($G$14*21)*$H$14),0)),2)</f>
        <v>0</v>
      </c>
      <c r="H17" s="627"/>
      <c r="I17" s="628">
        <f>ROUND((IF(D17&gt;0,MAX(($I$14*(21*$J$14))-(6%*(D17)),0),0)),2)</f>
        <v>0</v>
      </c>
      <c r="J17" s="629"/>
      <c r="K17" s="245">
        <f>IF(D17&gt;0,$K$14,0)</f>
        <v>0</v>
      </c>
      <c r="L17" s="245">
        <f>IF(D17&gt;0,$L$14,0)</f>
        <v>0</v>
      </c>
      <c r="M17" s="246">
        <f>IF(C17&gt;0,$M$14,0)</f>
        <v>0</v>
      </c>
      <c r="N17" s="346">
        <f t="shared" si="0"/>
        <v>0</v>
      </c>
      <c r="O17" s="237">
        <f t="shared" ref="O17:O19" si="4">ROUND(SUM(G17:N17),2)</f>
        <v>0</v>
      </c>
      <c r="P17" s="238">
        <f t="shared" ref="P17:P19" si="5">ROUND((F17+O17)*$P$14,2)</f>
        <v>0</v>
      </c>
      <c r="Q17" s="239">
        <f t="shared" ref="Q17:Q19" si="6">ROUND(F17+O17+P17,2)</f>
        <v>0</v>
      </c>
    </row>
    <row r="18" spans="1:33" ht="25.5" customHeight="1" x14ac:dyDescent="0.25">
      <c r="A18" s="248">
        <v>3</v>
      </c>
      <c r="B18" s="249" t="s">
        <v>99</v>
      </c>
      <c r="C18" s="250">
        <v>30</v>
      </c>
      <c r="D18" s="232">
        <f>D14*1.2</f>
        <v>0</v>
      </c>
      <c r="E18" s="233">
        <f t="shared" si="1"/>
        <v>0</v>
      </c>
      <c r="F18" s="234">
        <f t="shared" si="2"/>
        <v>0</v>
      </c>
      <c r="G18" s="622">
        <f t="shared" si="3"/>
        <v>0</v>
      </c>
      <c r="H18" s="623"/>
      <c r="I18" s="630">
        <f>ROUND((IF(D18&gt;0,MAX(($I$14*(21*$J$14))-(6%*(D18)),0),0)),2)</f>
        <v>0</v>
      </c>
      <c r="J18" s="631"/>
      <c r="K18" s="235">
        <f>IF(D18&gt;0,$K$14,0)</f>
        <v>0</v>
      </c>
      <c r="L18" s="235">
        <f>IF(D18&gt;0,$L$14,0)</f>
        <v>0</v>
      </c>
      <c r="M18" s="235">
        <f>IF(C18&gt;0,$M$14,0)</f>
        <v>0</v>
      </c>
      <c r="N18" s="345">
        <f t="shared" si="0"/>
        <v>0</v>
      </c>
      <c r="O18" s="237">
        <f t="shared" si="4"/>
        <v>0</v>
      </c>
      <c r="P18" s="238">
        <f t="shared" si="5"/>
        <v>0</v>
      </c>
      <c r="Q18" s="239">
        <f t="shared" si="6"/>
        <v>0</v>
      </c>
    </row>
    <row r="19" spans="1:33" ht="25.5" customHeight="1" x14ac:dyDescent="0.25">
      <c r="A19" s="347">
        <v>4</v>
      </c>
      <c r="B19" s="348" t="s">
        <v>97</v>
      </c>
      <c r="C19" s="349">
        <v>30</v>
      </c>
      <c r="D19" s="243">
        <f>D14*1.41667</f>
        <v>0</v>
      </c>
      <c r="E19" s="244">
        <f t="shared" si="1"/>
        <v>0</v>
      </c>
      <c r="F19" s="234">
        <f t="shared" si="2"/>
        <v>0</v>
      </c>
      <c r="G19" s="626">
        <f t="shared" si="3"/>
        <v>0</v>
      </c>
      <c r="H19" s="627"/>
      <c r="I19" s="628">
        <f>ROUND((IF(D19&gt;0,MAX(($I$14*(21*$J$14))-(6%*(D19)),0),0)),2)</f>
        <v>0</v>
      </c>
      <c r="J19" s="629"/>
      <c r="K19" s="350">
        <f>IF(D19&gt;0,$K$14,0)</f>
        <v>0</v>
      </c>
      <c r="L19" s="350">
        <f>IF(D19&gt;0,$L$14,0)</f>
        <v>0</v>
      </c>
      <c r="M19" s="351">
        <f>IF(C19&gt;0,$M$14,0)</f>
        <v>0</v>
      </c>
      <c r="N19" s="352">
        <f t="shared" si="0"/>
        <v>0</v>
      </c>
      <c r="O19" s="237">
        <f t="shared" si="4"/>
        <v>0</v>
      </c>
      <c r="P19" s="238">
        <f t="shared" si="5"/>
        <v>0</v>
      </c>
      <c r="Q19" s="239">
        <f t="shared" si="6"/>
        <v>0</v>
      </c>
    </row>
    <row r="20" spans="1:33" x14ac:dyDescent="0.25">
      <c r="A20" s="255"/>
      <c r="B20" s="256"/>
      <c r="C20" s="257"/>
      <c r="D20" s="258"/>
      <c r="E20" s="259"/>
      <c r="F20" s="259"/>
      <c r="G20" s="353"/>
      <c r="H20" s="34"/>
      <c r="I20" s="261"/>
      <c r="J20" s="261"/>
      <c r="K20" s="261"/>
      <c r="L20" s="261"/>
      <c r="M20" s="261"/>
      <c r="N20" s="354"/>
      <c r="O20" s="259"/>
      <c r="P20" s="259"/>
    </row>
    <row r="21" spans="1:33" ht="25.5" customHeight="1" x14ac:dyDescent="0.25">
      <c r="A21" s="255"/>
      <c r="B21" s="256"/>
      <c r="C21" s="257"/>
      <c r="D21" s="258"/>
      <c r="E21" s="259"/>
      <c r="F21" s="263" t="s">
        <v>86</v>
      </c>
      <c r="G21" s="632">
        <f>RESUMO!E20</f>
        <v>0</v>
      </c>
      <c r="H21" s="633"/>
      <c r="I21" s="633"/>
      <c r="J21" s="633"/>
      <c r="K21" s="633"/>
      <c r="L21" s="633"/>
      <c r="M21" s="633"/>
      <c r="N21" s="634"/>
      <c r="O21" s="259"/>
      <c r="P21" s="259"/>
      <c r="Q21" s="264"/>
    </row>
    <row r="22" spans="1:33" ht="25.5" customHeight="1" thickBot="1" x14ac:dyDescent="0.3">
      <c r="A22" s="265"/>
      <c r="B22" s="266"/>
      <c r="C22" s="266"/>
      <c r="D22" s="267"/>
      <c r="E22" s="268"/>
      <c r="F22" s="263" t="s">
        <v>87</v>
      </c>
      <c r="G22" s="615">
        <f>RESUMO!E21</f>
        <v>0</v>
      </c>
      <c r="H22" s="616"/>
      <c r="I22" s="616"/>
      <c r="J22" s="616"/>
      <c r="K22" s="616"/>
      <c r="L22" s="616"/>
      <c r="M22" s="616"/>
      <c r="N22" s="617"/>
      <c r="Q22" s="269"/>
    </row>
    <row r="23" spans="1:33" ht="15.75" thickTop="1" x14ac:dyDescent="0.25">
      <c r="A23" s="265"/>
      <c r="B23" s="266"/>
      <c r="C23" s="266"/>
      <c r="D23" s="267"/>
      <c r="E23" s="268"/>
      <c r="F23" s="268"/>
      <c r="G23" s="270"/>
      <c r="H23" s="270"/>
      <c r="I23" s="268"/>
      <c r="J23" s="268"/>
      <c r="K23" s="268"/>
      <c r="M23" s="263"/>
      <c r="Q23" s="269"/>
    </row>
    <row r="24" spans="1:33" ht="16.5" thickBot="1" x14ac:dyDescent="0.3">
      <c r="A24" s="271" t="s">
        <v>263</v>
      </c>
      <c r="B24" s="272"/>
      <c r="C24" s="272"/>
      <c r="D24" s="273"/>
      <c r="E24" s="273"/>
      <c r="F24" s="273"/>
      <c r="G24" s="273"/>
      <c r="H24" s="274"/>
      <c r="I24" s="273"/>
      <c r="J24" s="273"/>
      <c r="K24" s="273"/>
      <c r="L24" s="273"/>
      <c r="M24" s="273"/>
      <c r="N24" s="273"/>
      <c r="O24" s="273"/>
      <c r="P24" s="273"/>
      <c r="Q24" s="273"/>
    </row>
    <row r="25" spans="1:33" ht="18" thickTop="1" x14ac:dyDescent="0.25">
      <c r="A25" s="275"/>
      <c r="B25" s="276"/>
      <c r="G25" s="609"/>
      <c r="H25" s="609"/>
      <c r="I25" s="609"/>
      <c r="J25" s="609"/>
      <c r="K25" s="609"/>
      <c r="L25" s="609"/>
      <c r="M25" s="610"/>
      <c r="N25" s="610"/>
      <c r="O25" s="610"/>
      <c r="P25" s="610"/>
      <c r="AA25" s="107"/>
      <c r="AB25" s="207"/>
      <c r="AC25" s="207"/>
      <c r="AD25" s="207"/>
      <c r="AE25" s="207"/>
      <c r="AF25" s="207"/>
      <c r="AG25" s="207"/>
    </row>
    <row r="26" spans="1:33" ht="39.950000000000003" customHeight="1" thickBot="1" x14ac:dyDescent="0.3">
      <c r="A26" s="611"/>
      <c r="B26" s="612"/>
      <c r="C26" s="355" t="str">
        <f>RESUMO!C26</f>
        <v>Jornada Semanal</v>
      </c>
      <c r="D26" s="355" t="s">
        <v>88</v>
      </c>
      <c r="E26" s="355" t="s">
        <v>184</v>
      </c>
      <c r="F26" s="355" t="s">
        <v>89</v>
      </c>
      <c r="G26" s="356" t="s">
        <v>185</v>
      </c>
      <c r="H26" s="356" t="s">
        <v>78</v>
      </c>
      <c r="I26" s="357" t="s">
        <v>186</v>
      </c>
      <c r="J26" s="356" t="s">
        <v>79</v>
      </c>
      <c r="K26" s="613" t="s">
        <v>187</v>
      </c>
      <c r="L26" s="614"/>
      <c r="M26" s="613" t="s">
        <v>274</v>
      </c>
      <c r="N26" s="614"/>
      <c r="O26" s="282"/>
      <c r="P26" s="282"/>
      <c r="Q26" s="108"/>
    </row>
    <row r="27" spans="1:33" ht="25.5" customHeight="1" thickTop="1" x14ac:dyDescent="0.25">
      <c r="A27" s="229">
        <f t="shared" ref="A27" si="7">A16</f>
        <v>1</v>
      </c>
      <c r="B27" s="283" t="str">
        <f>B16</f>
        <v>Auxiliar Administrativo I - nível médio - RMC</v>
      </c>
      <c r="C27" s="284">
        <v>30</v>
      </c>
      <c r="D27" s="285"/>
      <c r="E27" s="286">
        <v>1000</v>
      </c>
      <c r="F27" s="287"/>
      <c r="G27" s="288">
        <f>Q16</f>
        <v>0</v>
      </c>
      <c r="H27" s="289"/>
      <c r="I27" s="290">
        <f>ROUND(G27/30,2)</f>
        <v>0</v>
      </c>
      <c r="J27" s="291">
        <f>G27*H27</f>
        <v>0</v>
      </c>
      <c r="K27" s="606">
        <f>(J27*E27)+(I27*H27*F27)</f>
        <v>0</v>
      </c>
      <c r="L27" s="607"/>
      <c r="M27" s="606">
        <f>ROUND(G27*E27,2)</f>
        <v>0</v>
      </c>
      <c r="N27" s="607"/>
      <c r="O27" s="292"/>
      <c r="P27" s="293"/>
      <c r="Q27" s="293"/>
    </row>
    <row r="28" spans="1:33" ht="25.5" customHeight="1" x14ac:dyDescent="0.25">
      <c r="A28" s="294">
        <f>A17</f>
        <v>2</v>
      </c>
      <c r="B28" s="295" t="str">
        <f>B17</f>
        <v>Auxiliar Administrativo II - nível médio apto a dirigir - RMC</v>
      </c>
      <c r="C28" s="296">
        <v>30</v>
      </c>
      <c r="D28" s="297"/>
      <c r="E28" s="298">
        <v>80</v>
      </c>
      <c r="F28" s="299"/>
      <c r="G28" s="300">
        <f>Q17</f>
        <v>0</v>
      </c>
      <c r="H28" s="301"/>
      <c r="I28" s="302">
        <f>ROUND(G28/30,2)</f>
        <v>0</v>
      </c>
      <c r="J28" s="303">
        <f>G28*H28</f>
        <v>0</v>
      </c>
      <c r="K28" s="604">
        <f t="shared" ref="K28:K30" si="8">(J28*E28)+(I28*H28*F28)</f>
        <v>0</v>
      </c>
      <c r="L28" s="604"/>
      <c r="M28" s="604">
        <f t="shared" ref="M28:M30" si="9">ROUND(G28*E28,2)</f>
        <v>0</v>
      </c>
      <c r="N28" s="604"/>
      <c r="O28" s="292"/>
      <c r="P28" s="293"/>
      <c r="Q28" s="293"/>
    </row>
    <row r="29" spans="1:33" ht="25.5" customHeight="1" x14ac:dyDescent="0.25">
      <c r="A29" s="229">
        <f>A18</f>
        <v>3</v>
      </c>
      <c r="B29" s="283" t="str">
        <f>B18</f>
        <v>Auxiliar Administrativo II - nível médio capacitado em LIBRAS - RMC</v>
      </c>
      <c r="C29" s="284">
        <v>30</v>
      </c>
      <c r="D29" s="285"/>
      <c r="E29" s="286">
        <v>36</v>
      </c>
      <c r="F29" s="287"/>
      <c r="G29" s="288">
        <f>Q18</f>
        <v>0</v>
      </c>
      <c r="H29" s="358"/>
      <c r="I29" s="290">
        <f>ROUND(G29/30,2)</f>
        <v>0</v>
      </c>
      <c r="J29" s="359">
        <f>G29*H29</f>
        <v>0</v>
      </c>
      <c r="K29" s="605">
        <f t="shared" si="8"/>
        <v>0</v>
      </c>
      <c r="L29" s="605"/>
      <c r="M29" s="606">
        <f t="shared" si="9"/>
        <v>0</v>
      </c>
      <c r="N29" s="607"/>
      <c r="O29" s="292"/>
      <c r="P29" s="293"/>
      <c r="Q29" s="293"/>
    </row>
    <row r="30" spans="1:33" ht="25.5" customHeight="1" thickBot="1" x14ac:dyDescent="0.3">
      <c r="A30" s="240">
        <f>A19</f>
        <v>4</v>
      </c>
      <c r="B30" s="241" t="str">
        <f>B19</f>
        <v>Auxiliar Administrativo III - nível superior - RMC</v>
      </c>
      <c r="C30" s="304">
        <v>30</v>
      </c>
      <c r="D30" s="297"/>
      <c r="E30" s="305">
        <v>1050</v>
      </c>
      <c r="F30" s="306"/>
      <c r="G30" s="307">
        <f>Q19</f>
        <v>0</v>
      </c>
      <c r="H30" s="308"/>
      <c r="I30" s="302">
        <f>ROUND(G30/30,2)</f>
        <v>0</v>
      </c>
      <c r="J30" s="309">
        <f>G30*H30</f>
        <v>0</v>
      </c>
      <c r="K30" s="608">
        <f t="shared" si="8"/>
        <v>0</v>
      </c>
      <c r="L30" s="608"/>
      <c r="M30" s="608">
        <f t="shared" si="9"/>
        <v>0</v>
      </c>
      <c r="N30" s="608"/>
      <c r="O30" s="292"/>
      <c r="P30" s="293"/>
      <c r="Q30" s="293"/>
    </row>
    <row r="31" spans="1:33" ht="25.5" customHeight="1" thickBot="1" x14ac:dyDescent="0.3">
      <c r="A31" s="310"/>
      <c r="B31" s="311"/>
      <c r="C31" s="312"/>
      <c r="D31" s="313"/>
      <c r="E31" s="314"/>
      <c r="F31" s="315"/>
      <c r="H31" s="316">
        <f>SUM(H27:H30)</f>
        <v>0</v>
      </c>
      <c r="J31" s="317">
        <f>SUM(J27:J30)</f>
        <v>0</v>
      </c>
      <c r="K31" s="597"/>
      <c r="L31" s="598"/>
      <c r="M31" s="599">
        <f>SUM(M27:N30)</f>
        <v>0</v>
      </c>
      <c r="N31" s="600"/>
      <c r="P31" s="318"/>
      <c r="Q31" s="318"/>
    </row>
    <row r="32" spans="1:33" x14ac:dyDescent="0.25">
      <c r="A32" s="255"/>
      <c r="B32" s="319"/>
      <c r="C32" s="320"/>
      <c r="D32" s="321"/>
      <c r="E32" s="322"/>
      <c r="F32" s="323"/>
      <c r="K32" s="324"/>
      <c r="P32" s="325"/>
      <c r="Q32" s="325"/>
    </row>
    <row r="33" spans="1:17" x14ac:dyDescent="0.25">
      <c r="A33" s="326"/>
      <c r="B33" s="327"/>
      <c r="C33" s="328"/>
      <c r="D33" s="321"/>
      <c r="E33" s="322"/>
      <c r="F33" s="323"/>
      <c r="G33" s="329"/>
      <c r="H33" s="329"/>
      <c r="I33" s="330"/>
      <c r="J33" s="330"/>
      <c r="K33" s="326"/>
      <c r="L33" s="331"/>
      <c r="M33" s="331"/>
      <c r="N33" s="332"/>
      <c r="O33" s="109"/>
      <c r="P33" s="109"/>
      <c r="Q33" s="333"/>
    </row>
    <row r="34" spans="1:17" ht="16.5" thickBot="1" x14ac:dyDescent="0.3">
      <c r="A34" s="541" t="s">
        <v>77</v>
      </c>
      <c r="B34" s="542"/>
      <c r="C34" s="542"/>
      <c r="D34" s="543"/>
      <c r="E34" s="544"/>
      <c r="F34" s="544"/>
      <c r="G34" s="544"/>
      <c r="H34" s="544"/>
      <c r="I34" s="542"/>
      <c r="J34" s="542"/>
      <c r="K34" s="542"/>
      <c r="L34" s="542"/>
      <c r="M34" s="542"/>
      <c r="N34" s="544"/>
      <c r="O34" s="544"/>
      <c r="P34" s="544"/>
      <c r="Q34" s="544"/>
    </row>
    <row r="35" spans="1:17" ht="15.95" customHeight="1" thickTop="1" x14ac:dyDescent="0.25">
      <c r="A35" s="334"/>
      <c r="B35" s="334"/>
      <c r="C35" s="334"/>
      <c r="D35" s="334"/>
      <c r="E35" s="335"/>
      <c r="F35" s="335"/>
      <c r="G35" s="335"/>
      <c r="H35" s="335"/>
      <c r="I35" s="334"/>
      <c r="J35" s="334"/>
      <c r="K35" s="334"/>
      <c r="L35" s="334"/>
      <c r="M35" s="334"/>
      <c r="N35" s="335"/>
      <c r="O35" s="335"/>
      <c r="P35" s="335"/>
      <c r="Q35" s="335"/>
    </row>
    <row r="36" spans="1:17" s="34" customFormat="1" ht="15.95" customHeight="1" x14ac:dyDescent="0.2">
      <c r="B36" s="593" t="s">
        <v>227</v>
      </c>
      <c r="C36" s="593"/>
      <c r="D36" s="593"/>
      <c r="E36" s="593"/>
      <c r="F36" s="593"/>
      <c r="G36" s="593"/>
      <c r="H36" s="593"/>
      <c r="I36" s="593"/>
      <c r="J36" s="593"/>
      <c r="K36" s="593"/>
      <c r="L36" s="593"/>
      <c r="M36" s="593"/>
      <c r="N36" s="593"/>
      <c r="O36" s="593"/>
      <c r="P36" s="168"/>
    </row>
    <row r="37" spans="1:17" s="205" customFormat="1" ht="15.95" customHeight="1" x14ac:dyDescent="0.2">
      <c r="B37" s="336" t="s">
        <v>254</v>
      </c>
      <c r="C37" s="336"/>
      <c r="D37" s="336"/>
      <c r="E37" s="336"/>
      <c r="F37" s="336"/>
      <c r="G37" s="336"/>
      <c r="H37" s="336"/>
      <c r="I37" s="336"/>
      <c r="J37" s="336"/>
      <c r="K37" s="336"/>
      <c r="L37" s="336"/>
      <c r="M37" s="336"/>
      <c r="N37" s="336"/>
      <c r="O37" s="336"/>
      <c r="P37" s="336"/>
    </row>
    <row r="38" spans="1:17" s="205" customFormat="1" ht="15.95" customHeight="1" x14ac:dyDescent="0.2">
      <c r="B38" s="336" t="s">
        <v>228</v>
      </c>
      <c r="C38" s="336"/>
      <c r="D38" s="336"/>
      <c r="E38" s="336"/>
      <c r="F38" s="336"/>
      <c r="G38" s="336"/>
      <c r="H38" s="336"/>
      <c r="I38" s="336"/>
      <c r="J38" s="336"/>
      <c r="K38" s="336"/>
      <c r="L38" s="336"/>
      <c r="M38" s="336"/>
      <c r="N38" s="336"/>
      <c r="O38" s="336"/>
      <c r="P38" s="336"/>
    </row>
    <row r="39" spans="1:17" s="205" customFormat="1" ht="30" customHeight="1" x14ac:dyDescent="0.2">
      <c r="B39" s="596" t="s">
        <v>256</v>
      </c>
      <c r="C39" s="596"/>
      <c r="D39" s="596"/>
      <c r="E39" s="596"/>
      <c r="F39" s="596"/>
      <c r="G39" s="596"/>
      <c r="H39" s="596"/>
      <c r="I39" s="596"/>
      <c r="J39" s="596"/>
      <c r="K39" s="596"/>
      <c r="L39" s="596"/>
      <c r="M39" s="596"/>
      <c r="N39" s="596"/>
      <c r="O39" s="596"/>
      <c r="P39" s="596"/>
      <c r="Q39" s="596"/>
    </row>
    <row r="40" spans="1:17" s="205" customFormat="1" ht="15.95" customHeight="1" x14ac:dyDescent="0.2">
      <c r="B40" s="337"/>
      <c r="C40" s="337"/>
      <c r="D40" s="337"/>
      <c r="E40" s="337"/>
      <c r="F40" s="337"/>
      <c r="G40" s="337"/>
      <c r="H40" s="337"/>
      <c r="I40" s="337"/>
      <c r="J40" s="337"/>
      <c r="K40" s="337"/>
      <c r="L40" s="337"/>
      <c r="M40" s="337"/>
      <c r="N40" s="337"/>
      <c r="O40" s="601" t="s">
        <v>15</v>
      </c>
      <c r="P40" s="602"/>
      <c r="Q40" s="603"/>
    </row>
  </sheetData>
  <sheetProtection algorithmName="SHA-512" hashValue="cGJmgVvgOF56IVNfQ3r4rs63d5rDIobYiiIPII1ZlyqY7YTQzEDOJcTErqZB7QBHkQTKFiAQNWcyr8oIedZNiw==" saltValue="dTS0FLDLJsVVPa/FuZ+Vig==" spinCount="100000" sheet="1" objects="1" scenarios="1" selectLockedCells="1"/>
  <mergeCells count="50">
    <mergeCell ref="A9:Q9"/>
    <mergeCell ref="A1:Q1"/>
    <mergeCell ref="A2:Q2"/>
    <mergeCell ref="A3:Q3"/>
    <mergeCell ref="A8:Q8"/>
    <mergeCell ref="A10:Q10"/>
    <mergeCell ref="A11:A14"/>
    <mergeCell ref="B11:B13"/>
    <mergeCell ref="C11:C13"/>
    <mergeCell ref="D11:E11"/>
    <mergeCell ref="F11:F14"/>
    <mergeCell ref="G11:N11"/>
    <mergeCell ref="O11:O14"/>
    <mergeCell ref="P11:P13"/>
    <mergeCell ref="Q11:Q14"/>
    <mergeCell ref="D12:D13"/>
    <mergeCell ref="E12:E13"/>
    <mergeCell ref="G12:H12"/>
    <mergeCell ref="I12:J12"/>
    <mergeCell ref="K12:K13"/>
    <mergeCell ref="G22:N22"/>
    <mergeCell ref="M12:M13"/>
    <mergeCell ref="N12:N13"/>
    <mergeCell ref="G16:H16"/>
    <mergeCell ref="I16:J16"/>
    <mergeCell ref="G17:H17"/>
    <mergeCell ref="I17:J17"/>
    <mergeCell ref="L12:L13"/>
    <mergeCell ref="G18:H18"/>
    <mergeCell ref="I18:J18"/>
    <mergeCell ref="G19:H19"/>
    <mergeCell ref="I19:J19"/>
    <mergeCell ref="G21:N21"/>
    <mergeCell ref="G25:P25"/>
    <mergeCell ref="A26:B26"/>
    <mergeCell ref="K26:L26"/>
    <mergeCell ref="M26:N26"/>
    <mergeCell ref="K27:L27"/>
    <mergeCell ref="M27:N27"/>
    <mergeCell ref="K28:L28"/>
    <mergeCell ref="M28:N28"/>
    <mergeCell ref="K29:L29"/>
    <mergeCell ref="M29:N29"/>
    <mergeCell ref="K30:L30"/>
    <mergeCell ref="M30:N30"/>
    <mergeCell ref="B39:Q39"/>
    <mergeCell ref="K31:L31"/>
    <mergeCell ref="M31:N31"/>
    <mergeCell ref="B36:O36"/>
    <mergeCell ref="O40:Q40"/>
  </mergeCells>
  <printOptions horizontalCentered="1"/>
  <pageMargins left="0.19685039370078741" right="0.19685039370078741" top="0.78740157480314965" bottom="0.78740157480314965" header="0.39370078740157483" footer="0.39370078740157483"/>
  <pageSetup paperSize="9" scale="46" orientation="landscape" r:id="rId1"/>
  <headerFooter>
    <oddHeader>&amp;R&amp;P</oddHeader>
    <oddFooter>&amp;LSACCON/CPC/SECAD&amp;R&amp;A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8"/>
  <sheetViews>
    <sheetView showGridLines="0" view="pageBreakPreview" zoomScale="70" zoomScaleNormal="70" zoomScaleSheetLayoutView="70" workbookViewId="0">
      <selection activeCell="O38" sqref="O38:Q38"/>
    </sheetView>
  </sheetViews>
  <sheetFormatPr defaultRowHeight="15" x14ac:dyDescent="0.25"/>
  <cols>
    <col min="1" max="1" width="8.7109375" style="181" customWidth="1"/>
    <col min="2" max="2" width="57.42578125" style="181" customWidth="1"/>
    <col min="3" max="3" width="12.7109375" style="181" customWidth="1"/>
    <col min="4" max="6" width="15.7109375" style="181" customWidth="1"/>
    <col min="7" max="7" width="17.7109375" style="181" customWidth="1"/>
    <col min="8" max="8" width="13.7109375" style="181" customWidth="1"/>
    <col min="9" max="12" width="15.7109375" style="181" customWidth="1"/>
    <col min="13" max="14" width="16.7109375" style="181" customWidth="1"/>
    <col min="15" max="16" width="15.7109375" style="181" customWidth="1"/>
    <col min="17" max="17" width="20.7109375" style="181" customWidth="1"/>
    <col min="18" max="16384" width="9.140625" style="181"/>
  </cols>
  <sheetData>
    <row r="1" spans="1:17" ht="18.75" x14ac:dyDescent="0.25">
      <c r="A1" s="670" t="str">
        <f>RESUMO!A1</f>
        <v>TRIBUNAL REGIONAL ELEITORAL DO PARANÁ</v>
      </c>
      <c r="B1" s="671"/>
      <c r="C1" s="671"/>
      <c r="D1" s="671"/>
      <c r="E1" s="671"/>
      <c r="F1" s="671"/>
      <c r="G1" s="671"/>
      <c r="H1" s="671"/>
      <c r="I1" s="671"/>
      <c r="J1" s="671"/>
      <c r="K1" s="671"/>
      <c r="L1" s="671"/>
      <c r="M1" s="671"/>
      <c r="N1" s="671"/>
      <c r="O1" s="671"/>
      <c r="P1" s="671"/>
      <c r="Q1" s="671"/>
    </row>
    <row r="2" spans="1:17" x14ac:dyDescent="0.25">
      <c r="A2" s="672" t="str">
        <f>RESUMO!A2</f>
        <v>PLANILHA - PROPOSTA DETALHADA</v>
      </c>
      <c r="B2" s="673"/>
      <c r="C2" s="673"/>
      <c r="D2" s="673"/>
      <c r="E2" s="673"/>
      <c r="F2" s="673"/>
      <c r="G2" s="673"/>
      <c r="H2" s="673"/>
      <c r="I2" s="673"/>
      <c r="J2" s="673"/>
      <c r="K2" s="673"/>
      <c r="L2" s="673"/>
      <c r="M2" s="673"/>
      <c r="N2" s="673"/>
      <c r="O2" s="673"/>
      <c r="P2" s="673"/>
      <c r="Q2" s="673"/>
    </row>
    <row r="3" spans="1:17" x14ac:dyDescent="0.25">
      <c r="A3" s="583" t="str">
        <f>RESUMO!A3</f>
        <v>Serviços de Apoio Administrativo - Eleições 2024</v>
      </c>
      <c r="B3" s="673"/>
      <c r="C3" s="673"/>
      <c r="D3" s="673"/>
      <c r="E3" s="673"/>
      <c r="F3" s="673"/>
      <c r="G3" s="673"/>
      <c r="H3" s="673"/>
      <c r="I3" s="673"/>
      <c r="J3" s="673"/>
      <c r="K3" s="673"/>
      <c r="L3" s="673"/>
      <c r="M3" s="673"/>
      <c r="N3" s="673"/>
      <c r="O3" s="673"/>
      <c r="P3" s="673"/>
      <c r="Q3" s="673"/>
    </row>
    <row r="4" spans="1:17" x14ac:dyDescent="0.25">
      <c r="A4" s="184"/>
      <c r="B4" s="185"/>
      <c r="C4" s="185"/>
      <c r="D4" s="185"/>
      <c r="E4" s="185"/>
      <c r="F4" s="184"/>
      <c r="G4" s="184"/>
      <c r="H4" s="184"/>
      <c r="I4" s="184"/>
      <c r="J4" s="184"/>
      <c r="K4" s="184"/>
      <c r="L4" s="184"/>
      <c r="M4" s="184"/>
      <c r="N4" s="184"/>
      <c r="O4" s="184"/>
      <c r="P4" s="213" t="str">
        <f>RESUMO!G6</f>
        <v>PAD n.:</v>
      </c>
      <c r="Q4" s="186" t="str">
        <f>RESUMO!H6</f>
        <v>6181/2023</v>
      </c>
    </row>
    <row r="5" spans="1:17" x14ac:dyDescent="0.25">
      <c r="A5" s="184"/>
      <c r="B5" s="185"/>
      <c r="C5" s="185"/>
      <c r="D5" s="185"/>
      <c r="E5" s="185"/>
      <c r="F5" s="184"/>
      <c r="G5" s="184"/>
      <c r="H5" s="184"/>
      <c r="I5" s="184"/>
      <c r="J5" s="184"/>
      <c r="K5" s="184"/>
      <c r="L5" s="184"/>
      <c r="M5" s="184"/>
      <c r="N5" s="184"/>
      <c r="O5" s="184"/>
      <c r="P5" s="213" t="str">
        <f>RESUMO!G7</f>
        <v>Licitação n.:</v>
      </c>
      <c r="Q5" s="214">
        <f>RESUMO!H7</f>
        <v>0</v>
      </c>
    </row>
    <row r="6" spans="1:17" x14ac:dyDescent="0.25">
      <c r="A6" s="184"/>
      <c r="B6" s="185"/>
      <c r="C6" s="185"/>
      <c r="D6" s="185"/>
      <c r="E6" s="185"/>
      <c r="F6" s="184"/>
      <c r="G6" s="184"/>
      <c r="H6" s="184"/>
      <c r="I6" s="184"/>
      <c r="J6" s="184"/>
      <c r="K6" s="184"/>
      <c r="L6" s="184"/>
      <c r="M6" s="184"/>
      <c r="N6" s="184"/>
      <c r="P6" s="213" t="str">
        <f>RESUMO!G8</f>
        <v>Data da Proposta:</v>
      </c>
      <c r="Q6" s="215">
        <f>RESUMO!H8</f>
        <v>0</v>
      </c>
    </row>
    <row r="7" spans="1:17" x14ac:dyDescent="0.25">
      <c r="A7" s="185"/>
      <c r="B7" s="187"/>
      <c r="C7" s="187"/>
      <c r="D7" s="187"/>
      <c r="E7" s="187"/>
      <c r="F7" s="187"/>
      <c r="G7" s="187"/>
      <c r="H7" s="187"/>
      <c r="I7" s="187"/>
      <c r="J7" s="187"/>
      <c r="K7" s="187"/>
      <c r="L7" s="187"/>
      <c r="M7" s="187"/>
      <c r="N7" s="187"/>
      <c r="O7" s="187"/>
      <c r="P7" s="187"/>
      <c r="Q7" s="187"/>
    </row>
    <row r="8" spans="1:17" x14ac:dyDescent="0.25">
      <c r="A8" s="674" t="str">
        <f>RESUMO!A10</f>
        <v>NOME DA EMPRESA</v>
      </c>
      <c r="B8" s="675"/>
      <c r="C8" s="675"/>
      <c r="D8" s="675"/>
      <c r="E8" s="675"/>
      <c r="F8" s="675"/>
      <c r="G8" s="675"/>
      <c r="H8" s="675"/>
      <c r="I8" s="675"/>
      <c r="J8" s="675"/>
      <c r="K8" s="675"/>
      <c r="L8" s="675"/>
      <c r="M8" s="675"/>
      <c r="N8" s="675"/>
      <c r="O8" s="675"/>
      <c r="P8" s="675"/>
      <c r="Q8" s="676"/>
    </row>
    <row r="9" spans="1:17" x14ac:dyDescent="0.25">
      <c r="A9" s="668" t="str">
        <f>RESUMO!A11</f>
        <v>CNPJ</v>
      </c>
      <c r="B9" s="669"/>
      <c r="C9" s="669"/>
      <c r="D9" s="669"/>
      <c r="E9" s="669"/>
      <c r="F9" s="669"/>
      <c r="G9" s="669"/>
      <c r="H9" s="669"/>
      <c r="I9" s="669"/>
      <c r="J9" s="669"/>
      <c r="K9" s="669"/>
      <c r="L9" s="669"/>
      <c r="M9" s="669"/>
      <c r="N9" s="669"/>
      <c r="O9" s="669"/>
      <c r="P9" s="669"/>
      <c r="Q9" s="652"/>
    </row>
    <row r="10" spans="1:17" ht="15.75" thickBot="1" x14ac:dyDescent="0.3">
      <c r="A10" s="635"/>
      <c r="B10" s="636"/>
      <c r="C10" s="636"/>
      <c r="D10" s="636"/>
      <c r="E10" s="636"/>
      <c r="F10" s="636"/>
      <c r="G10" s="637"/>
      <c r="H10" s="637"/>
      <c r="I10" s="637"/>
      <c r="J10" s="637"/>
      <c r="K10" s="637"/>
      <c r="L10" s="637"/>
      <c r="M10" s="637"/>
      <c r="N10" s="637"/>
      <c r="O10" s="636"/>
      <c r="P10" s="637"/>
      <c r="Q10" s="637"/>
    </row>
    <row r="11" spans="1:17" ht="15" customHeight="1" thickTop="1" x14ac:dyDescent="0.25">
      <c r="A11" s="638" t="s">
        <v>9</v>
      </c>
      <c r="B11" s="641" t="s">
        <v>10</v>
      </c>
      <c r="C11" s="641" t="s">
        <v>83</v>
      </c>
      <c r="D11" s="643" t="s">
        <v>11</v>
      </c>
      <c r="E11" s="644"/>
      <c r="F11" s="645" t="s">
        <v>11</v>
      </c>
      <c r="G11" s="688" t="s">
        <v>12</v>
      </c>
      <c r="H11" s="689"/>
      <c r="I11" s="689"/>
      <c r="J11" s="689"/>
      <c r="K11" s="689"/>
      <c r="L11" s="689"/>
      <c r="M11" s="689"/>
      <c r="N11" s="690"/>
      <c r="O11" s="650" t="s">
        <v>12</v>
      </c>
      <c r="P11" s="653" t="s">
        <v>225</v>
      </c>
      <c r="Q11" s="656" t="s">
        <v>280</v>
      </c>
    </row>
    <row r="12" spans="1:17" ht="50.1" customHeight="1" x14ac:dyDescent="0.25">
      <c r="A12" s="639"/>
      <c r="B12" s="642"/>
      <c r="C12" s="642"/>
      <c r="D12" s="659" t="s">
        <v>13</v>
      </c>
      <c r="E12" s="659" t="s">
        <v>14</v>
      </c>
      <c r="F12" s="639"/>
      <c r="G12" s="691" t="s">
        <v>249</v>
      </c>
      <c r="H12" s="663"/>
      <c r="I12" s="664" t="s">
        <v>182</v>
      </c>
      <c r="J12" s="665"/>
      <c r="K12" s="666" t="s">
        <v>183</v>
      </c>
      <c r="L12" s="618" t="s">
        <v>183</v>
      </c>
      <c r="M12" s="618" t="s">
        <v>183</v>
      </c>
      <c r="N12" s="620" t="s">
        <v>183</v>
      </c>
      <c r="O12" s="651"/>
      <c r="P12" s="654"/>
      <c r="Q12" s="657"/>
    </row>
    <row r="13" spans="1:17" ht="15" customHeight="1" x14ac:dyDescent="0.25">
      <c r="A13" s="639"/>
      <c r="B13" s="642"/>
      <c r="C13" s="642"/>
      <c r="D13" s="660"/>
      <c r="E13" s="661"/>
      <c r="F13" s="639"/>
      <c r="G13" s="216" t="s">
        <v>79</v>
      </c>
      <c r="H13" s="217" t="s">
        <v>63</v>
      </c>
      <c r="I13" s="218" t="s">
        <v>71</v>
      </c>
      <c r="J13" s="218" t="s">
        <v>70</v>
      </c>
      <c r="K13" s="667"/>
      <c r="L13" s="619"/>
      <c r="M13" s="619"/>
      <c r="N13" s="621"/>
      <c r="O13" s="651"/>
      <c r="P13" s="655"/>
      <c r="Q13" s="657"/>
    </row>
    <row r="14" spans="1:17" x14ac:dyDescent="0.25">
      <c r="A14" s="640"/>
      <c r="B14" s="219" t="s">
        <v>95</v>
      </c>
      <c r="C14" s="220" t="s">
        <v>84</v>
      </c>
      <c r="D14" s="502">
        <f>'POSTOS RMC'!D14</f>
        <v>0</v>
      </c>
      <c r="E14" s="221">
        <f>'ENCARGOS e PROVISOES'!F90/100</f>
        <v>0</v>
      </c>
      <c r="F14" s="640"/>
      <c r="G14" s="449"/>
      <c r="H14" s="209"/>
      <c r="I14" s="178"/>
      <c r="J14" s="61"/>
      <c r="K14" s="447"/>
      <c r="L14" s="447"/>
      <c r="M14" s="447"/>
      <c r="N14" s="448"/>
      <c r="O14" s="652"/>
      <c r="P14" s="222">
        <f>CITL!F18</f>
        <v>0</v>
      </c>
      <c r="Q14" s="658"/>
    </row>
    <row r="15" spans="1:17" ht="15.75" thickBot="1" x14ac:dyDescent="0.3">
      <c r="A15" s="223" t="s">
        <v>265</v>
      </c>
      <c r="B15" s="224"/>
      <c r="C15" s="224"/>
      <c r="D15" s="225"/>
      <c r="E15" s="224"/>
      <c r="F15" s="224"/>
      <c r="G15" s="226"/>
      <c r="H15" s="224"/>
      <c r="I15" s="224"/>
      <c r="J15" s="224"/>
      <c r="K15" s="224"/>
      <c r="L15" s="224"/>
      <c r="M15" s="224"/>
      <c r="N15" s="227"/>
      <c r="O15" s="224"/>
      <c r="P15" s="224"/>
      <c r="Q15" s="228"/>
    </row>
    <row r="16" spans="1:17" ht="25.5" customHeight="1" thickTop="1" x14ac:dyDescent="0.25">
      <c r="A16" s="229">
        <v>5</v>
      </c>
      <c r="B16" s="230" t="s">
        <v>270</v>
      </c>
      <c r="C16" s="231">
        <v>30</v>
      </c>
      <c r="D16" s="232">
        <f>D14</f>
        <v>0</v>
      </c>
      <c r="E16" s="233">
        <f>ROUND(IF(D16&lt;&gt;0,(D16)*$E$14,0),2)</f>
        <v>0</v>
      </c>
      <c r="F16" s="234">
        <f>ROUND(SUM(D16:E16),2)</f>
        <v>0</v>
      </c>
      <c r="G16" s="684">
        <f>ROUND((IF((D16&gt;0),($G$14)-(($G$14)*$H$14),0)),2)</f>
        <v>0</v>
      </c>
      <c r="H16" s="623"/>
      <c r="I16" s="686">
        <f>ROUND((IF(D16&gt;0,MAX(($I$14*(21*$J$14))-(6%*(D16)),0),0)),2)</f>
        <v>0</v>
      </c>
      <c r="J16" s="687"/>
      <c r="K16" s="235">
        <f>IF(D16&gt;0,$K$14,0)</f>
        <v>0</v>
      </c>
      <c r="L16" s="235">
        <f>IF(D16&gt;0,$L$14,0)</f>
        <v>0</v>
      </c>
      <c r="M16" s="235">
        <f>IF(C16&gt;0,$M$14,0)</f>
        <v>0</v>
      </c>
      <c r="N16" s="236">
        <f t="shared" ref="N16:N18" si="0">IF(D16&gt;0,$N$14,0)</f>
        <v>0</v>
      </c>
      <c r="O16" s="237">
        <f>ROUND(SUM(G16:N16),2)</f>
        <v>0</v>
      </c>
      <c r="P16" s="238">
        <f>ROUND((F16+O16)*$P$14,2)</f>
        <v>0</v>
      </c>
      <c r="Q16" s="239">
        <f>ROUND(F16+O16+P16,2)</f>
        <v>0</v>
      </c>
    </row>
    <row r="17" spans="1:33" ht="25.5" customHeight="1" x14ac:dyDescent="0.25">
      <c r="A17" s="240">
        <v>6</v>
      </c>
      <c r="B17" s="241" t="s">
        <v>271</v>
      </c>
      <c r="C17" s="242">
        <v>30</v>
      </c>
      <c r="D17" s="243">
        <f>D14*1.2</f>
        <v>0</v>
      </c>
      <c r="E17" s="244">
        <f t="shared" ref="E17:E18" si="1">ROUND(IF(D17&lt;&gt;0,(D17)*$E$14,0),2)</f>
        <v>0</v>
      </c>
      <c r="F17" s="234">
        <f t="shared" ref="F17:F18" si="2">ROUND(SUM(D17:E17),2)</f>
        <v>0</v>
      </c>
      <c r="G17" s="685">
        <f t="shared" ref="G17:G18" si="3">ROUND((IF((D17&gt;0),($G$14)-(($G$14)*$H$14),0)),2)</f>
        <v>0</v>
      </c>
      <c r="H17" s="627"/>
      <c r="I17" s="628">
        <f>ROUND((IF(D17&gt;0,MAX(($I$14*(21*$J$14))-(6%*(D17)),0),0)),2)</f>
        <v>0</v>
      </c>
      <c r="J17" s="629"/>
      <c r="K17" s="245">
        <f>IF(D17&gt;0,$K$14,0)</f>
        <v>0</v>
      </c>
      <c r="L17" s="245">
        <f>IF(D17&gt;0,$L$14,0)</f>
        <v>0</v>
      </c>
      <c r="M17" s="246">
        <f>IF(C17&gt;0,$M$14,0)</f>
        <v>0</v>
      </c>
      <c r="N17" s="247">
        <f t="shared" si="0"/>
        <v>0</v>
      </c>
      <c r="O17" s="237">
        <f t="shared" ref="O17:O18" si="4">ROUND(SUM(G17:N17),2)</f>
        <v>0</v>
      </c>
      <c r="P17" s="238">
        <f t="shared" ref="P17:P18" si="5">ROUND((F17+O17)*$P$14,2)</f>
        <v>0</v>
      </c>
      <c r="Q17" s="239">
        <f t="shared" ref="Q17:Q18" si="6">ROUND(F17+O17+P17,2)</f>
        <v>0</v>
      </c>
    </row>
    <row r="18" spans="1:33" ht="25.5" customHeight="1" x14ac:dyDescent="0.25">
      <c r="A18" s="248">
        <v>7</v>
      </c>
      <c r="B18" s="249" t="s">
        <v>272</v>
      </c>
      <c r="C18" s="250">
        <v>30</v>
      </c>
      <c r="D18" s="251">
        <f>D14*1.41667</f>
        <v>0</v>
      </c>
      <c r="E18" s="233">
        <f t="shared" si="1"/>
        <v>0</v>
      </c>
      <c r="F18" s="234">
        <f t="shared" si="2"/>
        <v>0</v>
      </c>
      <c r="G18" s="684">
        <f t="shared" si="3"/>
        <v>0</v>
      </c>
      <c r="H18" s="623"/>
      <c r="I18" s="630">
        <f>ROUND((IF(D18&gt;0,MAX(($I$14*(21*$J$14))-(6%*(D18)),0),0)),2)</f>
        <v>0</v>
      </c>
      <c r="J18" s="631"/>
      <c r="K18" s="252">
        <f>IF(D18&gt;0,$K$14,0)</f>
        <v>0</v>
      </c>
      <c r="L18" s="252">
        <f>IF(D18&gt;0,$L$14,0)</f>
        <v>0</v>
      </c>
      <c r="M18" s="253">
        <f>IF(C18&gt;0,$M$14,0)</f>
        <v>0</v>
      </c>
      <c r="N18" s="254">
        <f t="shared" si="0"/>
        <v>0</v>
      </c>
      <c r="O18" s="237">
        <f t="shared" si="4"/>
        <v>0</v>
      </c>
      <c r="P18" s="238">
        <f t="shared" si="5"/>
        <v>0</v>
      </c>
      <c r="Q18" s="239">
        <f t="shared" si="6"/>
        <v>0</v>
      </c>
    </row>
    <row r="19" spans="1:33" x14ac:dyDescent="0.25">
      <c r="A19" s="255"/>
      <c r="B19" s="256"/>
      <c r="C19" s="257"/>
      <c r="D19" s="258"/>
      <c r="E19" s="259"/>
      <c r="F19" s="259"/>
      <c r="G19" s="260"/>
      <c r="H19" s="34"/>
      <c r="I19" s="261"/>
      <c r="J19" s="261"/>
      <c r="K19" s="261"/>
      <c r="L19" s="261"/>
      <c r="M19" s="261"/>
      <c r="N19" s="262"/>
      <c r="O19" s="259"/>
      <c r="P19" s="259"/>
    </row>
    <row r="20" spans="1:33" ht="25.5" customHeight="1" x14ac:dyDescent="0.25">
      <c r="A20" s="255"/>
      <c r="B20" s="256"/>
      <c r="C20" s="257"/>
      <c r="D20" s="258"/>
      <c r="E20" s="259"/>
      <c r="F20" s="263" t="s">
        <v>86</v>
      </c>
      <c r="G20" s="682">
        <f>RESUMO!E23</f>
        <v>0</v>
      </c>
      <c r="H20" s="633"/>
      <c r="I20" s="633"/>
      <c r="J20" s="633"/>
      <c r="K20" s="633"/>
      <c r="L20" s="633"/>
      <c r="M20" s="633"/>
      <c r="N20" s="683"/>
      <c r="O20" s="259"/>
      <c r="P20" s="259"/>
      <c r="Q20" s="264"/>
    </row>
    <row r="21" spans="1:33" ht="25.5" customHeight="1" thickBot="1" x14ac:dyDescent="0.3">
      <c r="A21" s="265"/>
      <c r="B21" s="266"/>
      <c r="C21" s="266"/>
      <c r="D21" s="267"/>
      <c r="E21" s="268"/>
      <c r="F21" s="263" t="s">
        <v>87</v>
      </c>
      <c r="G21" s="677">
        <f>RESUMO!E24</f>
        <v>0</v>
      </c>
      <c r="H21" s="678"/>
      <c r="I21" s="678"/>
      <c r="J21" s="678"/>
      <c r="K21" s="678"/>
      <c r="L21" s="678"/>
      <c r="M21" s="678"/>
      <c r="N21" s="679"/>
      <c r="Q21" s="269"/>
    </row>
    <row r="22" spans="1:33" ht="15.75" thickTop="1" x14ac:dyDescent="0.25">
      <c r="A22" s="265"/>
      <c r="B22" s="266"/>
      <c r="C22" s="266"/>
      <c r="D22" s="267"/>
      <c r="E22" s="268"/>
      <c r="F22" s="268"/>
      <c r="G22" s="270"/>
      <c r="H22" s="270"/>
      <c r="I22" s="268"/>
      <c r="J22" s="268"/>
      <c r="K22" s="268"/>
      <c r="M22" s="263"/>
      <c r="Q22" s="269"/>
    </row>
    <row r="23" spans="1:33" ht="16.5" thickBot="1" x14ac:dyDescent="0.3">
      <c r="A23" s="271" t="s">
        <v>264</v>
      </c>
      <c r="B23" s="272"/>
      <c r="C23" s="272"/>
      <c r="D23" s="273"/>
      <c r="E23" s="273"/>
      <c r="F23" s="273"/>
      <c r="G23" s="273"/>
      <c r="H23" s="274"/>
      <c r="I23" s="273"/>
      <c r="J23" s="273"/>
      <c r="K23" s="273"/>
      <c r="L23" s="273"/>
      <c r="M23" s="273"/>
      <c r="N23" s="273"/>
      <c r="O23" s="273"/>
      <c r="P23" s="273"/>
      <c r="Q23" s="273"/>
    </row>
    <row r="24" spans="1:33" ht="18" thickTop="1" x14ac:dyDescent="0.25">
      <c r="A24" s="275"/>
      <c r="B24" s="276"/>
      <c r="G24" s="609"/>
      <c r="H24" s="609"/>
      <c r="I24" s="609"/>
      <c r="J24" s="609"/>
      <c r="K24" s="609"/>
      <c r="L24" s="609"/>
      <c r="M24" s="610"/>
      <c r="N24" s="610"/>
      <c r="O24" s="610"/>
      <c r="P24" s="610"/>
      <c r="AA24" s="107"/>
      <c r="AB24" s="207"/>
      <c r="AC24" s="207"/>
      <c r="AD24" s="207"/>
      <c r="AE24" s="207"/>
      <c r="AF24" s="207"/>
      <c r="AG24" s="207"/>
    </row>
    <row r="25" spans="1:33" ht="39.950000000000003" customHeight="1" thickBot="1" x14ac:dyDescent="0.3">
      <c r="A25" s="611"/>
      <c r="B25" s="612"/>
      <c r="C25" s="277" t="str">
        <f>RESUMO!C26</f>
        <v>Jornada Semanal</v>
      </c>
      <c r="D25" s="278" t="s">
        <v>88</v>
      </c>
      <c r="E25" s="279" t="s">
        <v>184</v>
      </c>
      <c r="F25" s="279" t="s">
        <v>89</v>
      </c>
      <c r="G25" s="280" t="s">
        <v>185</v>
      </c>
      <c r="H25" s="280" t="s">
        <v>78</v>
      </c>
      <c r="I25" s="281" t="s">
        <v>186</v>
      </c>
      <c r="J25" s="280" t="s">
        <v>79</v>
      </c>
      <c r="K25" s="680" t="s">
        <v>187</v>
      </c>
      <c r="L25" s="681"/>
      <c r="M25" s="680" t="s">
        <v>226</v>
      </c>
      <c r="N25" s="681"/>
      <c r="O25" s="282"/>
      <c r="P25" s="282"/>
      <c r="Q25" s="108"/>
    </row>
    <row r="26" spans="1:33" ht="25.5" customHeight="1" thickTop="1" x14ac:dyDescent="0.25">
      <c r="A26" s="229">
        <f t="shared" ref="A26:B28" si="7">A16</f>
        <v>5</v>
      </c>
      <c r="B26" s="283" t="str">
        <f t="shared" si="7"/>
        <v>Auxiliar Administrativo I - nível médio - INTERIOR</v>
      </c>
      <c r="C26" s="284">
        <v>30</v>
      </c>
      <c r="D26" s="285"/>
      <c r="E26" s="286">
        <v>2000</v>
      </c>
      <c r="F26" s="287"/>
      <c r="G26" s="288">
        <f>Q16</f>
        <v>0</v>
      </c>
      <c r="H26" s="289"/>
      <c r="I26" s="290">
        <f>ROUND(G26/30,2)</f>
        <v>0</v>
      </c>
      <c r="J26" s="291">
        <f>G26*H26</f>
        <v>0</v>
      </c>
      <c r="K26" s="606">
        <f>(J26*E26)+(I26*H26*F26)</f>
        <v>0</v>
      </c>
      <c r="L26" s="607"/>
      <c r="M26" s="606">
        <f>ROUND(G26*E26,2)</f>
        <v>0</v>
      </c>
      <c r="N26" s="607"/>
      <c r="O26" s="292"/>
      <c r="P26" s="293"/>
      <c r="Q26" s="293"/>
    </row>
    <row r="27" spans="1:33" ht="25.5" customHeight="1" x14ac:dyDescent="0.25">
      <c r="A27" s="294">
        <f t="shared" si="7"/>
        <v>6</v>
      </c>
      <c r="B27" s="295" t="str">
        <f t="shared" si="7"/>
        <v>Auxiliar Administrativo II - nível médio apto a dirigir - INTERIOR</v>
      </c>
      <c r="C27" s="296">
        <v>30</v>
      </c>
      <c r="D27" s="297"/>
      <c r="E27" s="298">
        <v>350</v>
      </c>
      <c r="F27" s="299"/>
      <c r="G27" s="300">
        <f>Q17</f>
        <v>0</v>
      </c>
      <c r="H27" s="301"/>
      <c r="I27" s="302">
        <f>ROUND(G27/30,2)</f>
        <v>0</v>
      </c>
      <c r="J27" s="303">
        <f>G27*H27</f>
        <v>0</v>
      </c>
      <c r="K27" s="604">
        <f t="shared" ref="K27:K28" si="8">(J27*E27)+(I27*H27*F27)</f>
        <v>0</v>
      </c>
      <c r="L27" s="604"/>
      <c r="M27" s="604">
        <f t="shared" ref="M27:M28" si="9">ROUND(G27*E27,2)</f>
        <v>0</v>
      </c>
      <c r="N27" s="604"/>
      <c r="O27" s="292"/>
      <c r="P27" s="293"/>
      <c r="Q27" s="293"/>
    </row>
    <row r="28" spans="1:33" ht="25.5" customHeight="1" thickBot="1" x14ac:dyDescent="0.3">
      <c r="A28" s="240">
        <f t="shared" si="7"/>
        <v>7</v>
      </c>
      <c r="B28" s="241" t="str">
        <f t="shared" si="7"/>
        <v>Auxiliar Administrativo III - nível superior - INTERIOR</v>
      </c>
      <c r="C28" s="304">
        <v>30</v>
      </c>
      <c r="D28" s="297"/>
      <c r="E28" s="305">
        <v>1750</v>
      </c>
      <c r="F28" s="306"/>
      <c r="G28" s="307">
        <f>Q18</f>
        <v>0</v>
      </c>
      <c r="H28" s="308"/>
      <c r="I28" s="302">
        <f>ROUND(G28/30,2)</f>
        <v>0</v>
      </c>
      <c r="J28" s="309">
        <f>G28*H28</f>
        <v>0</v>
      </c>
      <c r="K28" s="608">
        <f t="shared" si="8"/>
        <v>0</v>
      </c>
      <c r="L28" s="608"/>
      <c r="M28" s="608">
        <f t="shared" si="9"/>
        <v>0</v>
      </c>
      <c r="N28" s="608"/>
      <c r="O28" s="292"/>
      <c r="P28" s="293"/>
      <c r="Q28" s="293"/>
    </row>
    <row r="29" spans="1:33" ht="25.5" customHeight="1" thickBot="1" x14ac:dyDescent="0.3">
      <c r="A29" s="310"/>
      <c r="B29" s="311"/>
      <c r="C29" s="312"/>
      <c r="D29" s="313"/>
      <c r="E29" s="314"/>
      <c r="F29" s="315"/>
      <c r="H29" s="316">
        <f>SUM(H26:H28)</f>
        <v>0</v>
      </c>
      <c r="J29" s="317">
        <f>SUM(J26:J28)</f>
        <v>0</v>
      </c>
      <c r="K29" s="597"/>
      <c r="L29" s="598"/>
      <c r="M29" s="599">
        <f>SUM(M26:N28)</f>
        <v>0</v>
      </c>
      <c r="N29" s="600"/>
      <c r="P29" s="318"/>
      <c r="Q29" s="318"/>
    </row>
    <row r="30" spans="1:33" x14ac:dyDescent="0.25">
      <c r="A30" s="255"/>
      <c r="B30" s="319"/>
      <c r="C30" s="320"/>
      <c r="D30" s="321"/>
      <c r="E30" s="322"/>
      <c r="F30" s="323"/>
      <c r="K30" s="324"/>
      <c r="P30" s="325"/>
      <c r="Q30" s="325"/>
    </row>
    <row r="31" spans="1:33" x14ac:dyDescent="0.25">
      <c r="A31" s="326"/>
      <c r="B31" s="327"/>
      <c r="C31" s="328"/>
      <c r="D31" s="321"/>
      <c r="E31" s="322"/>
      <c r="F31" s="323"/>
      <c r="G31" s="329"/>
      <c r="H31" s="329"/>
      <c r="I31" s="330"/>
      <c r="J31" s="330"/>
      <c r="K31" s="326"/>
      <c r="L31" s="331"/>
      <c r="M31" s="331"/>
      <c r="N31" s="332"/>
      <c r="O31" s="109"/>
      <c r="P31" s="109"/>
      <c r="Q31" s="333"/>
    </row>
    <row r="32" spans="1:33" ht="16.5" thickBot="1" x14ac:dyDescent="0.3">
      <c r="A32" s="541" t="s">
        <v>77</v>
      </c>
      <c r="B32" s="542"/>
      <c r="C32" s="542"/>
      <c r="D32" s="543"/>
      <c r="E32" s="544"/>
      <c r="F32" s="544"/>
      <c r="G32" s="544"/>
      <c r="H32" s="544"/>
      <c r="I32" s="542"/>
      <c r="J32" s="542"/>
      <c r="K32" s="542"/>
      <c r="L32" s="542"/>
      <c r="M32" s="542"/>
      <c r="N32" s="544"/>
      <c r="O32" s="544"/>
      <c r="P32" s="544"/>
      <c r="Q32" s="544"/>
    </row>
    <row r="33" spans="1:17" ht="15.95" customHeight="1" thickTop="1" x14ac:dyDescent="0.25">
      <c r="A33" s="334"/>
      <c r="B33" s="334"/>
      <c r="C33" s="334"/>
      <c r="D33" s="334"/>
      <c r="E33" s="335"/>
      <c r="F33" s="335"/>
      <c r="G33" s="335"/>
      <c r="H33" s="335"/>
      <c r="I33" s="334"/>
      <c r="J33" s="334"/>
      <c r="K33" s="334"/>
      <c r="L33" s="334"/>
      <c r="M33" s="334"/>
      <c r="N33" s="335"/>
      <c r="O33" s="335"/>
      <c r="P33" s="335"/>
      <c r="Q33" s="335"/>
    </row>
    <row r="34" spans="1:17" s="34" customFormat="1" ht="15.95" customHeight="1" x14ac:dyDescent="0.2">
      <c r="B34" s="593" t="s">
        <v>227</v>
      </c>
      <c r="C34" s="593"/>
      <c r="D34" s="593"/>
      <c r="E34" s="593"/>
      <c r="F34" s="593"/>
      <c r="G34" s="593"/>
      <c r="H34" s="593"/>
      <c r="I34" s="593"/>
      <c r="J34" s="593"/>
      <c r="K34" s="593"/>
      <c r="L34" s="593"/>
      <c r="M34" s="593"/>
      <c r="N34" s="593"/>
      <c r="O34" s="593"/>
      <c r="P34" s="168"/>
    </row>
    <row r="35" spans="1:17" s="205" customFormat="1" ht="15.95" customHeight="1" x14ac:dyDescent="0.2">
      <c r="B35" s="336" t="s">
        <v>253</v>
      </c>
      <c r="C35" s="336"/>
      <c r="D35" s="336"/>
      <c r="E35" s="336"/>
      <c r="F35" s="336"/>
      <c r="G35" s="336"/>
      <c r="H35" s="336"/>
      <c r="I35" s="336"/>
      <c r="J35" s="336"/>
      <c r="K35" s="336"/>
      <c r="L35" s="336"/>
      <c r="M35" s="336"/>
      <c r="N35" s="336"/>
      <c r="O35" s="336"/>
      <c r="P35" s="336"/>
    </row>
    <row r="36" spans="1:17" s="205" customFormat="1" ht="15.95" customHeight="1" x14ac:dyDescent="0.2">
      <c r="B36" s="336" t="s">
        <v>228</v>
      </c>
      <c r="C36" s="336"/>
      <c r="D36" s="336"/>
      <c r="E36" s="336"/>
      <c r="F36" s="336"/>
      <c r="G36" s="336"/>
      <c r="H36" s="336"/>
      <c r="I36" s="336"/>
      <c r="J36" s="336"/>
      <c r="K36" s="336"/>
      <c r="L36" s="336"/>
      <c r="M36" s="336"/>
      <c r="N36" s="336"/>
      <c r="O36" s="336"/>
      <c r="P36" s="336"/>
    </row>
    <row r="37" spans="1:17" s="205" customFormat="1" ht="30" customHeight="1" x14ac:dyDescent="0.2">
      <c r="B37" s="596" t="s">
        <v>256</v>
      </c>
      <c r="C37" s="596"/>
      <c r="D37" s="596"/>
      <c r="E37" s="596"/>
      <c r="F37" s="596"/>
      <c r="G37" s="596"/>
      <c r="H37" s="596"/>
      <c r="I37" s="596"/>
      <c r="J37" s="596"/>
      <c r="K37" s="596"/>
      <c r="L37" s="596"/>
      <c r="M37" s="596"/>
      <c r="N37" s="596"/>
      <c r="O37" s="596"/>
      <c r="P37" s="596"/>
      <c r="Q37" s="596"/>
    </row>
    <row r="38" spans="1:17" s="205" customFormat="1" ht="15.95" customHeight="1" x14ac:dyDescent="0.2">
      <c r="B38" s="337"/>
      <c r="C38" s="337"/>
      <c r="D38" s="337"/>
      <c r="E38" s="337"/>
      <c r="F38" s="337"/>
      <c r="G38" s="337"/>
      <c r="H38" s="337"/>
      <c r="I38" s="337"/>
      <c r="J38" s="337"/>
      <c r="K38" s="337"/>
      <c r="L38" s="337"/>
      <c r="M38" s="337"/>
      <c r="N38" s="337"/>
      <c r="O38" s="601" t="s">
        <v>15</v>
      </c>
      <c r="P38" s="602"/>
      <c r="Q38" s="603"/>
    </row>
  </sheetData>
  <sheetProtection algorithmName="SHA-512" hashValue="XyrMD2U2W9WUZhsUae3g2FvnHKo88n5/3FKJ6tOa+GzeXID/Axo/09i75aJGQVYpqxKh3Ok0pWX6R9FM1hRXRw==" saltValue="/gbcbudrVKdzSAplHjE/Xg==" spinCount="100000" sheet="1" objects="1" scenarios="1" selectLockedCells="1"/>
  <mergeCells count="46">
    <mergeCell ref="A1:Q1"/>
    <mergeCell ref="A2:Q2"/>
    <mergeCell ref="A3:Q3"/>
    <mergeCell ref="A8:Q8"/>
    <mergeCell ref="A10:Q10"/>
    <mergeCell ref="A9:Q9"/>
    <mergeCell ref="D12:D13"/>
    <mergeCell ref="A11:A14"/>
    <mergeCell ref="B11:B13"/>
    <mergeCell ref="C11:C13"/>
    <mergeCell ref="D11:E11"/>
    <mergeCell ref="G11:N11"/>
    <mergeCell ref="O11:O14"/>
    <mergeCell ref="E12:E13"/>
    <mergeCell ref="G12:H12"/>
    <mergeCell ref="K12:K13"/>
    <mergeCell ref="G20:N20"/>
    <mergeCell ref="G16:H16"/>
    <mergeCell ref="B34:O34"/>
    <mergeCell ref="G24:P24"/>
    <mergeCell ref="Q11:Q14"/>
    <mergeCell ref="N12:N13"/>
    <mergeCell ref="L12:L13"/>
    <mergeCell ref="P11:P13"/>
    <mergeCell ref="G17:H17"/>
    <mergeCell ref="G18:H18"/>
    <mergeCell ref="I17:J17"/>
    <mergeCell ref="I18:J18"/>
    <mergeCell ref="I16:J16"/>
    <mergeCell ref="M12:M13"/>
    <mergeCell ref="I12:J12"/>
    <mergeCell ref="F11:F14"/>
    <mergeCell ref="O38:Q38"/>
    <mergeCell ref="M29:N29"/>
    <mergeCell ref="K29:L29"/>
    <mergeCell ref="A25:B25"/>
    <mergeCell ref="G21:N21"/>
    <mergeCell ref="K25:L25"/>
    <mergeCell ref="K27:L27"/>
    <mergeCell ref="K28:L28"/>
    <mergeCell ref="M25:N25"/>
    <mergeCell ref="M26:N26"/>
    <mergeCell ref="M27:N27"/>
    <mergeCell ref="M28:N28"/>
    <mergeCell ref="K26:L26"/>
    <mergeCell ref="B37:Q37"/>
  </mergeCells>
  <printOptions horizontalCentered="1"/>
  <pageMargins left="0.19685039370078741" right="0.19685039370078741" top="0.78740157480314965" bottom="0.78740157480314965" header="0.39370078740157483" footer="0.39370078740157483"/>
  <pageSetup paperSize="9" scale="48" orientation="landscape" r:id="rId1"/>
  <headerFooter>
    <oddHeader>&amp;L&amp;P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zoomScaleNormal="100" zoomScaleSheetLayoutView="100" workbookViewId="0">
      <selection activeCell="H27" sqref="H27"/>
    </sheetView>
  </sheetViews>
  <sheetFormatPr defaultRowHeight="12.75" x14ac:dyDescent="0.2"/>
  <cols>
    <col min="1" max="5" width="9.7109375" style="34" customWidth="1"/>
    <col min="6" max="6" width="12.28515625" style="34" bestFit="1" customWidth="1"/>
    <col min="7" max="8" width="44.7109375" style="34" customWidth="1"/>
    <col min="9" max="16384" width="9.140625" style="34"/>
  </cols>
  <sheetData>
    <row r="1" spans="1:8" ht="15.75" x14ac:dyDescent="0.2">
      <c r="A1" s="741" t="str">
        <f>RESUMO!A1</f>
        <v>TRIBUNAL REGIONAL ELEITORAL DO PARANÁ</v>
      </c>
      <c r="B1" s="741"/>
      <c r="C1" s="741"/>
      <c r="D1" s="741"/>
      <c r="E1" s="741"/>
      <c r="F1" s="741"/>
      <c r="G1" s="741"/>
      <c r="H1" s="741"/>
    </row>
    <row r="2" spans="1:8" x14ac:dyDescent="0.2">
      <c r="A2" s="742" t="str">
        <f>RESUMO!A2</f>
        <v>PLANILHA - PROPOSTA DETALHADA</v>
      </c>
      <c r="B2" s="742"/>
      <c r="C2" s="742"/>
      <c r="D2" s="742"/>
      <c r="E2" s="742"/>
      <c r="F2" s="742"/>
      <c r="G2" s="742"/>
      <c r="H2" s="742"/>
    </row>
    <row r="3" spans="1:8" x14ac:dyDescent="0.2">
      <c r="A3" s="743" t="str">
        <f>RESUMO!A3</f>
        <v>Serviços de Apoio Administrativo - Eleições 2024</v>
      </c>
      <c r="B3" s="743"/>
      <c r="C3" s="743"/>
      <c r="D3" s="743"/>
      <c r="E3" s="743"/>
      <c r="F3" s="743"/>
      <c r="G3" s="743"/>
      <c r="H3" s="743"/>
    </row>
    <row r="4" spans="1:8" x14ac:dyDescent="0.2">
      <c r="A4" s="4"/>
      <c r="B4" s="4"/>
      <c r="C4" s="4"/>
      <c r="D4" s="4"/>
      <c r="E4" s="4"/>
      <c r="F4" s="4"/>
      <c r="G4" s="4"/>
      <c r="H4" s="4"/>
    </row>
    <row r="5" spans="1:8" x14ac:dyDescent="0.2">
      <c r="A5" s="744" t="str">
        <f>RESUMO!A10</f>
        <v>NOME DA EMPRESA</v>
      </c>
      <c r="B5" s="745"/>
      <c r="C5" s="745"/>
      <c r="D5" s="745"/>
      <c r="E5" s="745"/>
      <c r="F5" s="745"/>
      <c r="G5" s="745"/>
      <c r="H5" s="746"/>
    </row>
    <row r="6" spans="1:8" x14ac:dyDescent="0.2">
      <c r="A6" s="747" t="str">
        <f>RESUMO!A11</f>
        <v>CNPJ</v>
      </c>
      <c r="B6" s="748"/>
      <c r="C6" s="748"/>
      <c r="D6" s="748"/>
      <c r="E6" s="748"/>
      <c r="F6" s="748"/>
      <c r="G6" s="748"/>
      <c r="H6" s="749"/>
    </row>
    <row r="7" spans="1:8" ht="13.5" thickBot="1" x14ac:dyDescent="0.25">
      <c r="A7" s="171"/>
      <c r="B7" s="171"/>
      <c r="C7" s="171"/>
      <c r="D7" s="171"/>
      <c r="E7" s="171"/>
      <c r="F7" s="171"/>
      <c r="G7" s="171"/>
      <c r="H7" s="5" t="s">
        <v>100</v>
      </c>
    </row>
    <row r="8" spans="1:8" ht="13.5" thickTop="1" x14ac:dyDescent="0.2">
      <c r="A8" s="750" t="s">
        <v>35</v>
      </c>
      <c r="B8" s="751"/>
      <c r="C8" s="751"/>
      <c r="D8" s="751"/>
      <c r="E8" s="752"/>
      <c r="F8" s="6"/>
      <c r="G8" s="7" t="s">
        <v>17</v>
      </c>
      <c r="H8" s="8" t="s">
        <v>101</v>
      </c>
    </row>
    <row r="9" spans="1:8" x14ac:dyDescent="0.2">
      <c r="A9" s="753"/>
      <c r="B9" s="754"/>
      <c r="C9" s="754"/>
      <c r="D9" s="754"/>
      <c r="E9" s="755"/>
      <c r="F9" s="6"/>
      <c r="G9" s="7" t="s">
        <v>18</v>
      </c>
      <c r="H9" s="9" t="s">
        <v>102</v>
      </c>
    </row>
    <row r="10" spans="1:8" ht="13.5" thickBot="1" x14ac:dyDescent="0.25">
      <c r="A10" s="171"/>
      <c r="B10" s="171"/>
      <c r="C10" s="171"/>
      <c r="D10" s="171"/>
      <c r="E10" s="171"/>
      <c r="F10" s="171"/>
      <c r="G10" s="171"/>
      <c r="H10" s="171"/>
    </row>
    <row r="11" spans="1:8" ht="13.5" thickBot="1" x14ac:dyDescent="0.25">
      <c r="A11" s="756" t="s">
        <v>7</v>
      </c>
      <c r="B11" s="757"/>
      <c r="C11" s="757"/>
      <c r="D11" s="757"/>
      <c r="E11" s="757"/>
      <c r="F11" s="757"/>
      <c r="G11" s="757"/>
      <c r="H11" s="758"/>
    </row>
    <row r="12" spans="1:8" x14ac:dyDescent="0.2">
      <c r="A12" s="10"/>
      <c r="B12" s="10"/>
      <c r="C12" s="10"/>
      <c r="D12" s="10"/>
      <c r="E12" s="10"/>
      <c r="F12" s="11"/>
      <c r="G12" s="12"/>
      <c r="H12" s="12"/>
    </row>
    <row r="13" spans="1:8" ht="18" thickBot="1" x14ac:dyDescent="0.35">
      <c r="A13" s="711" t="s">
        <v>36</v>
      </c>
      <c r="B13" s="711"/>
      <c r="C13" s="711"/>
      <c r="D13" s="711"/>
      <c r="E13" s="711"/>
      <c r="F13" s="711"/>
      <c r="G13" s="711"/>
      <c r="H13" s="13"/>
    </row>
    <row r="14" spans="1:8" ht="13.5" thickTop="1" x14ac:dyDescent="0.2">
      <c r="A14" s="171"/>
      <c r="B14" s="171"/>
      <c r="C14" s="171"/>
      <c r="D14" s="171"/>
      <c r="E14" s="171"/>
      <c r="F14" s="14" t="s">
        <v>6</v>
      </c>
      <c r="G14" s="14" t="s">
        <v>37</v>
      </c>
      <c r="H14" s="14" t="s">
        <v>38</v>
      </c>
    </row>
    <row r="15" spans="1:8" x14ac:dyDescent="0.2">
      <c r="A15" s="712" t="s">
        <v>0</v>
      </c>
      <c r="B15" s="713"/>
      <c r="C15" s="713"/>
      <c r="D15" s="713"/>
      <c r="E15" s="714"/>
      <c r="F15" s="15"/>
      <c r="G15" s="16" t="s">
        <v>39</v>
      </c>
      <c r="H15" s="439" t="s">
        <v>103</v>
      </c>
    </row>
    <row r="16" spans="1:8" x14ac:dyDescent="0.2">
      <c r="A16" s="712" t="s">
        <v>19</v>
      </c>
      <c r="B16" s="713"/>
      <c r="C16" s="713"/>
      <c r="D16" s="713"/>
      <c r="E16" s="714"/>
      <c r="F16" s="15"/>
      <c r="G16" s="16" t="s">
        <v>40</v>
      </c>
      <c r="H16" s="439" t="s">
        <v>104</v>
      </c>
    </row>
    <row r="17" spans="1:10" x14ac:dyDescent="0.2">
      <c r="A17" s="712" t="s">
        <v>1</v>
      </c>
      <c r="B17" s="713"/>
      <c r="C17" s="713"/>
      <c r="D17" s="713"/>
      <c r="E17" s="714"/>
      <c r="F17" s="15"/>
      <c r="G17" s="16" t="s">
        <v>41</v>
      </c>
      <c r="H17" s="439" t="s">
        <v>105</v>
      </c>
    </row>
    <row r="18" spans="1:10" x14ac:dyDescent="0.2">
      <c r="A18" s="712" t="s">
        <v>20</v>
      </c>
      <c r="B18" s="713"/>
      <c r="C18" s="713"/>
      <c r="D18" s="713"/>
      <c r="E18" s="714"/>
      <c r="F18" s="15"/>
      <c r="G18" s="16" t="s">
        <v>42</v>
      </c>
      <c r="H18" s="439" t="s">
        <v>106</v>
      </c>
    </row>
    <row r="19" spans="1:10" ht="22.5" x14ac:dyDescent="0.2">
      <c r="A19" s="712" t="s">
        <v>2</v>
      </c>
      <c r="B19" s="713"/>
      <c r="C19" s="713"/>
      <c r="D19" s="713"/>
      <c r="E19" s="714"/>
      <c r="F19" s="15"/>
      <c r="G19" s="16" t="s">
        <v>43</v>
      </c>
      <c r="H19" s="439" t="s">
        <v>107</v>
      </c>
    </row>
    <row r="20" spans="1:10" x14ac:dyDescent="0.2">
      <c r="A20" s="712" t="s">
        <v>4</v>
      </c>
      <c r="B20" s="713"/>
      <c r="C20" s="713"/>
      <c r="D20" s="713"/>
      <c r="E20" s="714"/>
      <c r="F20" s="15"/>
      <c r="G20" s="16" t="s">
        <v>44</v>
      </c>
      <c r="H20" s="439" t="s">
        <v>108</v>
      </c>
    </row>
    <row r="21" spans="1:10" ht="67.5" x14ac:dyDescent="0.2">
      <c r="A21" s="17" t="s">
        <v>72</v>
      </c>
      <c r="B21" s="18"/>
      <c r="C21" s="17" t="s">
        <v>73</v>
      </c>
      <c r="D21" s="19"/>
      <c r="E21" s="17" t="s">
        <v>74</v>
      </c>
      <c r="F21" s="20">
        <f>B21*D21</f>
        <v>0</v>
      </c>
      <c r="G21" s="21" t="s">
        <v>109</v>
      </c>
      <c r="H21" s="21" t="s">
        <v>174</v>
      </c>
    </row>
    <row r="22" spans="1:10" ht="23.25" thickBot="1" x14ac:dyDescent="0.25">
      <c r="A22" s="727" t="s">
        <v>3</v>
      </c>
      <c r="B22" s="727"/>
      <c r="C22" s="727"/>
      <c r="D22" s="727"/>
      <c r="E22" s="727"/>
      <c r="F22" s="22"/>
      <c r="G22" s="16" t="s">
        <v>45</v>
      </c>
      <c r="H22" s="439" t="s">
        <v>46</v>
      </c>
    </row>
    <row r="23" spans="1:10" ht="13.5" thickBot="1" x14ac:dyDescent="0.25">
      <c r="A23" s="704" t="s">
        <v>47</v>
      </c>
      <c r="B23" s="704"/>
      <c r="C23" s="704"/>
      <c r="D23" s="704"/>
      <c r="E23" s="705"/>
      <c r="F23" s="23">
        <f>SUM(F15:F22)</f>
        <v>0</v>
      </c>
      <c r="G23" s="24" t="s">
        <v>6</v>
      </c>
      <c r="H23" s="25"/>
    </row>
    <row r="24" spans="1:10" x14ac:dyDescent="0.2">
      <c r="A24" s="26"/>
      <c r="B24" s="26"/>
      <c r="C24" s="26"/>
      <c r="D24" s="26"/>
      <c r="E24" s="26"/>
      <c r="F24" s="11"/>
      <c r="G24" s="25"/>
      <c r="H24" s="25"/>
    </row>
    <row r="25" spans="1:10" ht="18" thickBot="1" x14ac:dyDescent="0.35">
      <c r="A25" s="170" t="s">
        <v>162</v>
      </c>
      <c r="B25" s="170"/>
      <c r="C25" s="170"/>
      <c r="D25" s="170"/>
      <c r="E25" s="170"/>
      <c r="F25" s="170"/>
      <c r="G25" s="170"/>
      <c r="H25" s="27"/>
    </row>
    <row r="26" spans="1:10" ht="13.5" thickTop="1" x14ac:dyDescent="0.2">
      <c r="A26" s="360"/>
      <c r="B26" s="360"/>
      <c r="C26" s="360"/>
      <c r="D26" s="360"/>
      <c r="E26" s="360"/>
      <c r="F26" s="14" t="s">
        <v>6</v>
      </c>
      <c r="G26" s="14" t="s">
        <v>37</v>
      </c>
      <c r="H26" s="14" t="s">
        <v>38</v>
      </c>
    </row>
    <row r="27" spans="1:10" ht="33.75" x14ac:dyDescent="0.2">
      <c r="A27" s="738" t="s">
        <v>22</v>
      </c>
      <c r="B27" s="739"/>
      <c r="C27" s="739"/>
      <c r="D27" s="739"/>
      <c r="E27" s="740"/>
      <c r="F27" s="28"/>
      <c r="G27" s="361" t="s">
        <v>110</v>
      </c>
      <c r="H27" s="440" t="s">
        <v>111</v>
      </c>
    </row>
    <row r="28" spans="1:10" x14ac:dyDescent="0.2">
      <c r="A28" s="735" t="s">
        <v>112</v>
      </c>
      <c r="B28" s="736"/>
      <c r="C28" s="736"/>
      <c r="D28" s="736"/>
      <c r="E28" s="737"/>
      <c r="F28" s="29">
        <f>F27</f>
        <v>0</v>
      </c>
      <c r="G28" s="362"/>
      <c r="H28" s="362"/>
    </row>
    <row r="29" spans="1:10" ht="13.5" thickBot="1" x14ac:dyDescent="0.25">
      <c r="A29" s="731" t="s">
        <v>113</v>
      </c>
      <c r="B29" s="732"/>
      <c r="C29" s="732"/>
      <c r="D29" s="732"/>
      <c r="E29" s="733"/>
      <c r="F29" s="30">
        <f>F28%*F23</f>
        <v>0</v>
      </c>
      <c r="G29" s="363" t="s">
        <v>175</v>
      </c>
      <c r="H29" s="364" t="s">
        <v>114</v>
      </c>
    </row>
    <row r="30" spans="1:10" ht="13.5" thickBot="1" x14ac:dyDescent="0.25">
      <c r="A30" s="734" t="s">
        <v>115</v>
      </c>
      <c r="B30" s="734"/>
      <c r="C30" s="734"/>
      <c r="D30" s="734"/>
      <c r="E30" s="734"/>
      <c r="F30" s="23">
        <f>F28+F29</f>
        <v>0</v>
      </c>
      <c r="G30" s="365" t="s">
        <v>6</v>
      </c>
      <c r="H30" s="366"/>
      <c r="I30" s="367"/>
      <c r="J30" s="367"/>
    </row>
    <row r="31" spans="1:10" x14ac:dyDescent="0.2">
      <c r="A31" s="206"/>
      <c r="B31" s="206"/>
      <c r="C31" s="206"/>
      <c r="D31" s="206"/>
      <c r="E31" s="206"/>
      <c r="F31" s="368"/>
      <c r="G31" s="369"/>
      <c r="H31" s="369"/>
    </row>
    <row r="32" spans="1:10" ht="18" thickBot="1" x14ac:dyDescent="0.35">
      <c r="A32" s="170" t="s">
        <v>163</v>
      </c>
      <c r="B32" s="170"/>
      <c r="C32" s="170"/>
      <c r="D32" s="170"/>
      <c r="E32" s="170"/>
      <c r="F32" s="170"/>
      <c r="G32" s="170"/>
      <c r="H32" s="27"/>
    </row>
    <row r="33" spans="1:9" ht="13.5" thickTop="1" x14ac:dyDescent="0.2">
      <c r="A33" s="360"/>
      <c r="B33" s="360"/>
      <c r="C33" s="360"/>
      <c r="D33" s="360"/>
      <c r="E33" s="360"/>
      <c r="F33" s="14" t="s">
        <v>6</v>
      </c>
      <c r="G33" s="14" t="s">
        <v>37</v>
      </c>
      <c r="H33" s="14" t="s">
        <v>38</v>
      </c>
    </row>
    <row r="34" spans="1:9" ht="33.75" x14ac:dyDescent="0.2">
      <c r="A34" s="738" t="s">
        <v>21</v>
      </c>
      <c r="B34" s="739"/>
      <c r="C34" s="739"/>
      <c r="D34" s="739"/>
      <c r="E34" s="740"/>
      <c r="F34" s="28"/>
      <c r="G34" s="361" t="s">
        <v>116</v>
      </c>
      <c r="H34" s="440" t="s">
        <v>117</v>
      </c>
    </row>
    <row r="35" spans="1:9" x14ac:dyDescent="0.2">
      <c r="A35" s="735" t="s">
        <v>118</v>
      </c>
      <c r="B35" s="736"/>
      <c r="C35" s="736"/>
      <c r="D35" s="736"/>
      <c r="E35" s="737"/>
      <c r="F35" s="29">
        <f>F34</f>
        <v>0</v>
      </c>
      <c r="G35" s="362"/>
      <c r="H35" s="362"/>
    </row>
    <row r="36" spans="1:9" ht="13.5" customHeight="1" thickBot="1" x14ac:dyDescent="0.25">
      <c r="A36" s="731" t="s">
        <v>119</v>
      </c>
      <c r="B36" s="732"/>
      <c r="C36" s="732"/>
      <c r="D36" s="732"/>
      <c r="E36" s="733"/>
      <c r="F36" s="30">
        <f>F35%*F23</f>
        <v>0</v>
      </c>
      <c r="G36" s="363" t="s">
        <v>175</v>
      </c>
      <c r="H36" s="364" t="s">
        <v>120</v>
      </c>
    </row>
    <row r="37" spans="1:9" ht="13.5" thickBot="1" x14ac:dyDescent="0.25">
      <c r="A37" s="734" t="s">
        <v>121</v>
      </c>
      <c r="B37" s="734"/>
      <c r="C37" s="734"/>
      <c r="D37" s="734"/>
      <c r="E37" s="734"/>
      <c r="F37" s="23">
        <f>F35+F36</f>
        <v>0</v>
      </c>
      <c r="G37" s="365" t="s">
        <v>6</v>
      </c>
      <c r="H37" s="366"/>
    </row>
    <row r="38" spans="1:9" x14ac:dyDescent="0.2">
      <c r="A38" s="370"/>
      <c r="B38" s="370"/>
      <c r="C38" s="370"/>
      <c r="D38" s="370"/>
      <c r="E38" s="370"/>
      <c r="F38" s="371"/>
      <c r="G38" s="372"/>
      <c r="H38" s="373"/>
    </row>
    <row r="39" spans="1:9" ht="18" thickBot="1" x14ac:dyDescent="0.35">
      <c r="A39" s="170" t="s">
        <v>164</v>
      </c>
      <c r="B39" s="170"/>
      <c r="C39" s="170"/>
      <c r="D39" s="170"/>
      <c r="E39" s="170"/>
      <c r="F39" s="170"/>
      <c r="G39" s="170"/>
      <c r="H39" s="27"/>
    </row>
    <row r="40" spans="1:9" ht="13.5" thickTop="1" x14ac:dyDescent="0.2">
      <c r="A40" s="171"/>
      <c r="B40" s="171"/>
      <c r="C40" s="171"/>
      <c r="D40" s="171"/>
      <c r="E40" s="171"/>
      <c r="F40" s="14" t="s">
        <v>6</v>
      </c>
      <c r="G40" s="14" t="s">
        <v>37</v>
      </c>
      <c r="H40" s="14" t="s">
        <v>38</v>
      </c>
    </row>
    <row r="41" spans="1:9" ht="78.75" x14ac:dyDescent="0.2">
      <c r="A41" s="712" t="s">
        <v>23</v>
      </c>
      <c r="B41" s="713"/>
      <c r="C41" s="713"/>
      <c r="D41" s="713"/>
      <c r="E41" s="714"/>
      <c r="F41" s="28">
        <v>0</v>
      </c>
      <c r="G41" s="31" t="s">
        <v>51</v>
      </c>
      <c r="H41" s="441" t="s">
        <v>171</v>
      </c>
    </row>
    <row r="42" spans="1:9" x14ac:dyDescent="0.2">
      <c r="A42" s="724" t="s">
        <v>122</v>
      </c>
      <c r="B42" s="725"/>
      <c r="C42" s="725"/>
      <c r="D42" s="725"/>
      <c r="E42" s="726"/>
      <c r="F42" s="32">
        <f>SUM(F41:F41)</f>
        <v>0</v>
      </c>
      <c r="G42" s="33"/>
      <c r="H42" s="33"/>
    </row>
    <row r="43" spans="1:9" ht="13.5" thickBot="1" x14ac:dyDescent="0.25">
      <c r="A43" s="727" t="s">
        <v>123</v>
      </c>
      <c r="B43" s="727"/>
      <c r="C43" s="727"/>
      <c r="D43" s="727"/>
      <c r="E43" s="727"/>
      <c r="F43" s="442">
        <f>ROUND((F30+F37)*F42/100,2)</f>
        <v>0</v>
      </c>
      <c r="G43" s="35" t="s">
        <v>124</v>
      </c>
      <c r="H43" s="35" t="s">
        <v>125</v>
      </c>
    </row>
    <row r="44" spans="1:9" ht="13.5" thickBot="1" x14ac:dyDescent="0.25">
      <c r="A44" s="704" t="s">
        <v>126</v>
      </c>
      <c r="B44" s="704"/>
      <c r="C44" s="704"/>
      <c r="D44" s="704"/>
      <c r="E44" s="705"/>
      <c r="F44" s="23">
        <f>SUM(F42:F43)</f>
        <v>0</v>
      </c>
      <c r="G44" s="24" t="s">
        <v>6</v>
      </c>
      <c r="H44" s="25"/>
      <c r="I44" s="367"/>
    </row>
    <row r="45" spans="1:9" x14ac:dyDescent="0.2">
      <c r="A45" s="370"/>
      <c r="B45" s="370"/>
      <c r="C45" s="370"/>
      <c r="D45" s="370"/>
      <c r="E45" s="370"/>
      <c r="F45" s="371"/>
      <c r="G45" s="372"/>
      <c r="H45" s="373"/>
    </row>
    <row r="46" spans="1:9" ht="18" thickBot="1" x14ac:dyDescent="0.35">
      <c r="A46" s="170" t="s">
        <v>127</v>
      </c>
      <c r="B46" s="170"/>
      <c r="C46" s="170"/>
      <c r="D46" s="170"/>
      <c r="E46" s="170"/>
      <c r="F46" s="170"/>
      <c r="G46" s="170"/>
      <c r="H46" s="27"/>
    </row>
    <row r="47" spans="1:9" ht="13.5" thickTop="1" x14ac:dyDescent="0.2">
      <c r="A47" s="171"/>
      <c r="B47" s="171"/>
      <c r="C47" s="171"/>
      <c r="D47" s="171"/>
      <c r="E47" s="171"/>
      <c r="F47" s="14" t="s">
        <v>6</v>
      </c>
      <c r="G47" s="14" t="s">
        <v>37</v>
      </c>
      <c r="H47" s="14" t="s">
        <v>38</v>
      </c>
    </row>
    <row r="48" spans="1:9" ht="67.5" x14ac:dyDescent="0.2">
      <c r="A48" s="712" t="s">
        <v>128</v>
      </c>
      <c r="B48" s="713"/>
      <c r="C48" s="713"/>
      <c r="D48" s="713"/>
      <c r="E48" s="714"/>
      <c r="F48" s="36">
        <v>0</v>
      </c>
      <c r="G48" s="16" t="s">
        <v>48</v>
      </c>
      <c r="H48" s="445" t="s">
        <v>167</v>
      </c>
    </row>
    <row r="49" spans="1:9" x14ac:dyDescent="0.2">
      <c r="A49" s="712" t="s">
        <v>129</v>
      </c>
      <c r="B49" s="713"/>
      <c r="C49" s="713"/>
      <c r="D49" s="713"/>
      <c r="E49" s="714"/>
      <c r="F49" s="37">
        <f>F48*8%</f>
        <v>0</v>
      </c>
      <c r="G49" s="16" t="s">
        <v>49</v>
      </c>
      <c r="H49" s="38" t="s">
        <v>130</v>
      </c>
    </row>
    <row r="50" spans="1:9" ht="22.5" x14ac:dyDescent="0.2">
      <c r="A50" s="712" t="s">
        <v>131</v>
      </c>
      <c r="B50" s="713"/>
      <c r="C50" s="713"/>
      <c r="D50" s="713"/>
      <c r="E50" s="714"/>
      <c r="F50" s="37">
        <f>IF(F48&gt;0,((5%*8%*40%)*100),0)</f>
        <v>0</v>
      </c>
      <c r="G50" s="21" t="s">
        <v>132</v>
      </c>
      <c r="H50" s="38" t="s">
        <v>133</v>
      </c>
    </row>
    <row r="51" spans="1:9" ht="67.5" x14ac:dyDescent="0.2">
      <c r="A51" s="712" t="s">
        <v>134</v>
      </c>
      <c r="B51" s="713"/>
      <c r="C51" s="713"/>
      <c r="D51" s="713"/>
      <c r="E51" s="714"/>
      <c r="F51" s="36">
        <v>0</v>
      </c>
      <c r="G51" s="16" t="s">
        <v>50</v>
      </c>
      <c r="H51" s="445" t="s">
        <v>168</v>
      </c>
    </row>
    <row r="52" spans="1:9" x14ac:dyDescent="0.2">
      <c r="A52" s="712" t="s">
        <v>135</v>
      </c>
      <c r="B52" s="713"/>
      <c r="C52" s="713"/>
      <c r="D52" s="713"/>
      <c r="E52" s="714"/>
      <c r="F52" s="37">
        <f>$F$23*F51%</f>
        <v>0</v>
      </c>
      <c r="G52" s="33" t="s">
        <v>176</v>
      </c>
      <c r="H52" s="33" t="s">
        <v>136</v>
      </c>
    </row>
    <row r="53" spans="1:9" x14ac:dyDescent="0.2">
      <c r="A53" s="724" t="s">
        <v>137</v>
      </c>
      <c r="B53" s="725"/>
      <c r="C53" s="725"/>
      <c r="D53" s="725"/>
      <c r="E53" s="726"/>
      <c r="F53" s="443">
        <f>SUM(F48:F52)</f>
        <v>0</v>
      </c>
      <c r="G53" s="33"/>
      <c r="H53" s="33"/>
    </row>
    <row r="54" spans="1:9" ht="34.5" thickBot="1" x14ac:dyDescent="0.25">
      <c r="A54" s="727" t="s">
        <v>123</v>
      </c>
      <c r="B54" s="727"/>
      <c r="C54" s="727"/>
      <c r="D54" s="727"/>
      <c r="E54" s="727"/>
      <c r="F54" s="444">
        <f>ROUND((F30+F37)*F53/100,4)</f>
        <v>0</v>
      </c>
      <c r="G54" s="35" t="s">
        <v>138</v>
      </c>
      <c r="H54" s="35" t="s">
        <v>139</v>
      </c>
    </row>
    <row r="55" spans="1:9" ht="13.5" thickBot="1" x14ac:dyDescent="0.25">
      <c r="A55" s="704" t="s">
        <v>52</v>
      </c>
      <c r="B55" s="704"/>
      <c r="C55" s="704"/>
      <c r="D55" s="704"/>
      <c r="E55" s="705"/>
      <c r="F55" s="39">
        <f>SUM(F53:F54)</f>
        <v>0</v>
      </c>
      <c r="G55" s="24" t="s">
        <v>6</v>
      </c>
      <c r="H55" s="25"/>
    </row>
    <row r="56" spans="1:9" x14ac:dyDescent="0.2">
      <c r="A56" s="40"/>
      <c r="B56" s="40"/>
      <c r="C56" s="40"/>
      <c r="D56" s="40"/>
      <c r="E56" s="40"/>
      <c r="F56" s="11"/>
      <c r="G56" s="12"/>
      <c r="H56" s="12"/>
    </row>
    <row r="57" spans="1:9" s="181" customFormat="1" ht="18" thickBot="1" x14ac:dyDescent="0.35">
      <c r="A57" s="711" t="s">
        <v>277</v>
      </c>
      <c r="B57" s="711"/>
      <c r="C57" s="711"/>
      <c r="D57" s="711"/>
      <c r="E57" s="711"/>
      <c r="F57" s="711"/>
      <c r="G57" s="711"/>
      <c r="H57" s="13"/>
    </row>
    <row r="58" spans="1:9" s="181" customFormat="1" ht="15.75" thickTop="1" x14ac:dyDescent="0.25">
      <c r="A58" s="360"/>
      <c r="B58" s="360"/>
      <c r="C58" s="360"/>
      <c r="D58" s="360"/>
      <c r="E58" s="360"/>
      <c r="F58" s="14" t="s">
        <v>6</v>
      </c>
      <c r="G58" s="14" t="s">
        <v>37</v>
      </c>
      <c r="H58" s="14" t="s">
        <v>38</v>
      </c>
    </row>
    <row r="59" spans="1:9" s="181" customFormat="1" ht="78.75" x14ac:dyDescent="0.25">
      <c r="A59" s="728" t="s">
        <v>140</v>
      </c>
      <c r="B59" s="729"/>
      <c r="C59" s="729"/>
      <c r="D59" s="729"/>
      <c r="E59" s="730"/>
      <c r="F59" s="41">
        <v>0</v>
      </c>
      <c r="G59" s="21" t="s">
        <v>141</v>
      </c>
      <c r="H59" s="445" t="s">
        <v>170</v>
      </c>
    </row>
    <row r="60" spans="1:9" s="181" customFormat="1" ht="15" x14ac:dyDescent="0.25">
      <c r="A60" s="721" t="s">
        <v>142</v>
      </c>
      <c r="B60" s="722"/>
      <c r="C60" s="722"/>
      <c r="D60" s="722"/>
      <c r="E60" s="723"/>
      <c r="F60" s="29">
        <f>SUM(F59:F59)</f>
        <v>0</v>
      </c>
      <c r="G60" s="374"/>
      <c r="H60" s="374"/>
    </row>
    <row r="61" spans="1:9" ht="26.25" customHeight="1" x14ac:dyDescent="0.2">
      <c r="A61" s="706" t="s">
        <v>143</v>
      </c>
      <c r="B61" s="707"/>
      <c r="C61" s="707"/>
      <c r="D61" s="707"/>
      <c r="E61" s="708"/>
      <c r="F61" s="30">
        <f>F60%*$F$23</f>
        <v>0</v>
      </c>
      <c r="G61" s="375" t="s">
        <v>177</v>
      </c>
      <c r="H61" s="376" t="s">
        <v>85</v>
      </c>
    </row>
    <row r="62" spans="1:9" ht="45.75" thickBot="1" x14ac:dyDescent="0.25">
      <c r="A62" s="709" t="s">
        <v>144</v>
      </c>
      <c r="B62" s="709"/>
      <c r="C62" s="709"/>
      <c r="D62" s="709"/>
      <c r="E62" s="709"/>
      <c r="F62" s="30">
        <f>ROUND(((F30+F37)+(F55+F44))*F60/100,2)</f>
        <v>0</v>
      </c>
      <c r="G62" s="377" t="s">
        <v>145</v>
      </c>
      <c r="H62" s="377" t="s">
        <v>146</v>
      </c>
    </row>
    <row r="63" spans="1:9" s="181" customFormat="1" ht="15.75" thickBot="1" x14ac:dyDescent="0.3">
      <c r="A63" s="710" t="s">
        <v>147</v>
      </c>
      <c r="B63" s="710"/>
      <c r="C63" s="710"/>
      <c r="D63" s="710"/>
      <c r="E63" s="710"/>
      <c r="F63" s="23">
        <f>F60+F61+F62</f>
        <v>0</v>
      </c>
      <c r="G63" s="373" t="s">
        <v>6</v>
      </c>
      <c r="H63" s="372"/>
    </row>
    <row r="64" spans="1:9" s="181" customFormat="1" ht="15" x14ac:dyDescent="0.25">
      <c r="A64" s="378"/>
      <c r="B64" s="378"/>
      <c r="C64" s="378"/>
      <c r="D64" s="378"/>
      <c r="E64" s="378"/>
      <c r="F64" s="379"/>
      <c r="G64" s="373"/>
      <c r="H64" s="372"/>
      <c r="I64" s="325"/>
    </row>
    <row r="65" spans="1:9" ht="18" thickBot="1" x14ac:dyDescent="0.35">
      <c r="A65" s="711" t="s">
        <v>148</v>
      </c>
      <c r="B65" s="711"/>
      <c r="C65" s="711"/>
      <c r="D65" s="711"/>
      <c r="E65" s="711"/>
      <c r="F65" s="711"/>
      <c r="G65" s="711"/>
      <c r="H65" s="13"/>
    </row>
    <row r="66" spans="1:9" ht="13.5" thickTop="1" x14ac:dyDescent="0.2">
      <c r="A66" s="171"/>
      <c r="B66" s="171"/>
      <c r="C66" s="171"/>
      <c r="D66" s="171"/>
      <c r="E66" s="171"/>
      <c r="F66" s="14" t="s">
        <v>6</v>
      </c>
      <c r="G66" s="14" t="s">
        <v>37</v>
      </c>
      <c r="H66" s="14" t="s">
        <v>38</v>
      </c>
    </row>
    <row r="67" spans="1:9" ht="69.95" customHeight="1" x14ac:dyDescent="0.2">
      <c r="A67" s="712" t="s">
        <v>149</v>
      </c>
      <c r="B67" s="713"/>
      <c r="C67" s="713"/>
      <c r="D67" s="713"/>
      <c r="E67" s="714"/>
      <c r="F67" s="41"/>
      <c r="G67" s="21" t="s">
        <v>179</v>
      </c>
      <c r="H67" s="446" t="s">
        <v>165</v>
      </c>
    </row>
    <row r="68" spans="1:9" ht="84.95" customHeight="1" x14ac:dyDescent="0.2">
      <c r="A68" s="715" t="s">
        <v>150</v>
      </c>
      <c r="B68" s="716"/>
      <c r="C68" s="716"/>
      <c r="D68" s="716"/>
      <c r="E68" s="717"/>
      <c r="F68" s="42">
        <v>0</v>
      </c>
      <c r="G68" s="21" t="s">
        <v>166</v>
      </c>
      <c r="H68" s="446" t="s">
        <v>275</v>
      </c>
    </row>
    <row r="69" spans="1:9" ht="121.5" customHeight="1" x14ac:dyDescent="0.2">
      <c r="A69" s="712" t="s">
        <v>25</v>
      </c>
      <c r="B69" s="713"/>
      <c r="C69" s="713"/>
      <c r="D69" s="713"/>
      <c r="E69" s="714"/>
      <c r="F69" s="41"/>
      <c r="G69" s="380" t="s">
        <v>151</v>
      </c>
      <c r="H69" s="441" t="s">
        <v>178</v>
      </c>
    </row>
    <row r="70" spans="1:9" ht="56.25" x14ac:dyDescent="0.2">
      <c r="A70" s="712" t="s">
        <v>24</v>
      </c>
      <c r="B70" s="713"/>
      <c r="C70" s="713"/>
      <c r="D70" s="713"/>
      <c r="E70" s="714"/>
      <c r="F70" s="41"/>
      <c r="G70" s="16" t="s">
        <v>173</v>
      </c>
      <c r="H70" s="446" t="s">
        <v>172</v>
      </c>
    </row>
    <row r="71" spans="1:9" ht="90" x14ac:dyDescent="0.2">
      <c r="A71" s="712" t="s">
        <v>26</v>
      </c>
      <c r="B71" s="713"/>
      <c r="C71" s="713"/>
      <c r="D71" s="713"/>
      <c r="E71" s="714"/>
      <c r="F71" s="41"/>
      <c r="G71" s="16" t="s">
        <v>53</v>
      </c>
      <c r="H71" s="446" t="s">
        <v>169</v>
      </c>
    </row>
    <row r="72" spans="1:9" x14ac:dyDescent="0.2">
      <c r="A72" s="718" t="s">
        <v>152</v>
      </c>
      <c r="B72" s="719"/>
      <c r="C72" s="719"/>
      <c r="D72" s="719"/>
      <c r="E72" s="720"/>
      <c r="F72" s="43">
        <f>SUM(F67:F71)</f>
        <v>0</v>
      </c>
      <c r="G72" s="44"/>
      <c r="H72" s="44"/>
    </row>
    <row r="73" spans="1:9" ht="26.25" customHeight="1" x14ac:dyDescent="0.2">
      <c r="A73" s="706" t="s">
        <v>153</v>
      </c>
      <c r="B73" s="707"/>
      <c r="C73" s="707"/>
      <c r="D73" s="707"/>
      <c r="E73" s="708"/>
      <c r="F73" s="45">
        <f>F72%*$F$23</f>
        <v>0</v>
      </c>
      <c r="G73" s="375" t="s">
        <v>177</v>
      </c>
      <c r="H73" s="376" t="s">
        <v>85</v>
      </c>
    </row>
    <row r="74" spans="1:9" ht="45.75" thickBot="1" x14ac:dyDescent="0.25">
      <c r="A74" s="709" t="s">
        <v>144</v>
      </c>
      <c r="B74" s="709"/>
      <c r="C74" s="709"/>
      <c r="D74" s="709"/>
      <c r="E74" s="709"/>
      <c r="F74" s="45">
        <f>ROUND(((F30+F37)+(F55+F44))*(F72)/100,2)</f>
        <v>0</v>
      </c>
      <c r="G74" s="377" t="s">
        <v>145</v>
      </c>
      <c r="H74" s="377" t="s">
        <v>146</v>
      </c>
    </row>
    <row r="75" spans="1:9" ht="13.5" thickBot="1" x14ac:dyDescent="0.25">
      <c r="A75" s="704" t="s">
        <v>154</v>
      </c>
      <c r="B75" s="704"/>
      <c r="C75" s="704"/>
      <c r="D75" s="704"/>
      <c r="E75" s="705"/>
      <c r="F75" s="23">
        <f>F72+F73+F74</f>
        <v>0</v>
      </c>
      <c r="G75" s="24" t="s">
        <v>6</v>
      </c>
      <c r="H75" s="25"/>
    </row>
    <row r="76" spans="1:9" ht="13.5" thickBot="1" x14ac:dyDescent="0.25">
      <c r="A76" s="40"/>
      <c r="B76" s="40"/>
      <c r="C76" s="40"/>
      <c r="D76" s="40"/>
      <c r="E76" s="40"/>
      <c r="F76" s="11"/>
      <c r="G76" s="12"/>
      <c r="H76" s="12"/>
    </row>
    <row r="77" spans="1:9" ht="13.5" thickBot="1" x14ac:dyDescent="0.25">
      <c r="A77" s="693" t="s">
        <v>27</v>
      </c>
      <c r="B77" s="694"/>
      <c r="C77" s="694"/>
      <c r="D77" s="694"/>
      <c r="E77" s="694"/>
      <c r="F77" s="695"/>
      <c r="G77" s="695"/>
      <c r="H77" s="696"/>
    </row>
    <row r="78" spans="1:9" x14ac:dyDescent="0.2">
      <c r="A78" s="171"/>
      <c r="B78" s="171"/>
      <c r="C78" s="171"/>
      <c r="D78" s="171"/>
      <c r="E78" s="171"/>
      <c r="F78" s="46"/>
      <c r="G78" s="47"/>
      <c r="H78" s="47"/>
    </row>
    <row r="79" spans="1:9" ht="13.5" customHeight="1" thickBot="1" x14ac:dyDescent="0.25">
      <c r="A79" s="697" t="s">
        <v>28</v>
      </c>
      <c r="B79" s="697"/>
      <c r="C79" s="697"/>
      <c r="D79" s="697"/>
      <c r="E79" s="697"/>
      <c r="F79" s="48">
        <f>F23</f>
        <v>0</v>
      </c>
      <c r="G79" s="49"/>
      <c r="H79" s="171"/>
    </row>
    <row r="80" spans="1:9" ht="13.5" customHeight="1" thickBot="1" x14ac:dyDescent="0.25">
      <c r="A80" s="697" t="s">
        <v>155</v>
      </c>
      <c r="B80" s="697"/>
      <c r="C80" s="697"/>
      <c r="D80" s="697"/>
      <c r="E80" s="697"/>
      <c r="F80" s="60">
        <f>F55</f>
        <v>0</v>
      </c>
      <c r="G80" s="49"/>
      <c r="H80" s="171"/>
      <c r="I80" s="381"/>
    </row>
    <row r="81" spans="1:8" ht="13.5" customHeight="1" thickBot="1" x14ac:dyDescent="0.25">
      <c r="A81" s="697" t="s">
        <v>156</v>
      </c>
      <c r="B81" s="697"/>
      <c r="C81" s="697"/>
      <c r="D81" s="697"/>
      <c r="E81" s="697"/>
      <c r="F81" s="48">
        <f>F75</f>
        <v>0</v>
      </c>
      <c r="G81" s="49"/>
      <c r="H81" s="171"/>
    </row>
    <row r="82" spans="1:8" ht="13.5" thickBot="1" x14ac:dyDescent="0.25">
      <c r="A82" s="698" t="s">
        <v>276</v>
      </c>
      <c r="B82" s="698"/>
      <c r="C82" s="698"/>
      <c r="D82" s="698"/>
      <c r="E82" s="699"/>
      <c r="F82" s="50">
        <f>SUM(F79:F81)</f>
        <v>0</v>
      </c>
      <c r="G82" s="24" t="s">
        <v>6</v>
      </c>
      <c r="H82" s="25"/>
    </row>
    <row r="83" spans="1:8" x14ac:dyDescent="0.2">
      <c r="A83" s="169"/>
      <c r="B83" s="169"/>
      <c r="C83" s="169"/>
      <c r="D83" s="169"/>
      <c r="E83" s="169"/>
      <c r="F83" s="51"/>
      <c r="G83" s="52"/>
      <c r="H83" s="25"/>
    </row>
    <row r="84" spans="1:8" ht="13.5" customHeight="1" thickBot="1" x14ac:dyDescent="0.25">
      <c r="A84" s="700" t="s">
        <v>157</v>
      </c>
      <c r="B84" s="700"/>
      <c r="C84" s="700"/>
      <c r="D84" s="700"/>
      <c r="E84" s="700"/>
      <c r="F84" s="53">
        <f>F30</f>
        <v>0</v>
      </c>
      <c r="G84" s="171"/>
      <c r="H84" s="171"/>
    </row>
    <row r="85" spans="1:8" ht="13.5" customHeight="1" thickBot="1" x14ac:dyDescent="0.25">
      <c r="A85" s="701" t="s">
        <v>158</v>
      </c>
      <c r="B85" s="701"/>
      <c r="C85" s="701"/>
      <c r="D85" s="701"/>
      <c r="E85" s="701"/>
      <c r="F85" s="54">
        <f>F37</f>
        <v>0</v>
      </c>
      <c r="G85" s="171"/>
      <c r="H85" s="171"/>
    </row>
    <row r="86" spans="1:8" ht="13.5" customHeight="1" thickBot="1" x14ac:dyDescent="0.25">
      <c r="A86" s="697" t="s">
        <v>159</v>
      </c>
      <c r="B86" s="697"/>
      <c r="C86" s="697"/>
      <c r="D86" s="697"/>
      <c r="E86" s="697"/>
      <c r="F86" s="48">
        <f>F44</f>
        <v>0</v>
      </c>
      <c r="G86" s="171"/>
      <c r="H86" s="171"/>
    </row>
    <row r="87" spans="1:8" ht="13.5" customHeight="1" thickBot="1" x14ac:dyDescent="0.25">
      <c r="A87" s="701" t="s">
        <v>160</v>
      </c>
      <c r="B87" s="701"/>
      <c r="C87" s="701"/>
      <c r="D87" s="701"/>
      <c r="E87" s="701"/>
      <c r="F87" s="55">
        <f>F63</f>
        <v>0</v>
      </c>
      <c r="G87" s="171"/>
      <c r="H87" s="171"/>
    </row>
    <row r="88" spans="1:8" ht="13.5" thickBot="1" x14ac:dyDescent="0.25">
      <c r="A88" s="698" t="s">
        <v>276</v>
      </c>
      <c r="B88" s="698"/>
      <c r="C88" s="698"/>
      <c r="D88" s="698"/>
      <c r="E88" s="699"/>
      <c r="F88" s="56">
        <f>SUM(F84:F87)</f>
        <v>0</v>
      </c>
      <c r="G88" s="52" t="s">
        <v>6</v>
      </c>
      <c r="H88" s="25"/>
    </row>
    <row r="89" spans="1:8" ht="13.5" thickBot="1" x14ac:dyDescent="0.25">
      <c r="A89" s="169"/>
      <c r="B89" s="169"/>
      <c r="C89" s="169"/>
      <c r="D89" s="169"/>
      <c r="E89" s="169"/>
      <c r="F89" s="51"/>
      <c r="G89" s="52"/>
      <c r="H89" s="25"/>
    </row>
    <row r="90" spans="1:8" ht="13.5" thickBot="1" x14ac:dyDescent="0.25">
      <c r="A90" s="702" t="s">
        <v>161</v>
      </c>
      <c r="B90" s="702"/>
      <c r="C90" s="702"/>
      <c r="D90" s="702"/>
      <c r="E90" s="703"/>
      <c r="F90" s="39">
        <f>F82+F88</f>
        <v>0</v>
      </c>
      <c r="G90" s="52" t="s">
        <v>6</v>
      </c>
      <c r="H90" s="25"/>
    </row>
    <row r="91" spans="1:8" ht="15" x14ac:dyDescent="0.2">
      <c r="A91" s="57"/>
      <c r="B91" s="57"/>
      <c r="C91" s="57"/>
      <c r="D91" s="57"/>
      <c r="E91" s="57"/>
      <c r="F91" s="58"/>
      <c r="G91" s="58"/>
      <c r="H91" s="58"/>
    </row>
    <row r="92" spans="1:8" x14ac:dyDescent="0.2">
      <c r="A92" s="692" t="s">
        <v>15</v>
      </c>
      <c r="B92" s="692"/>
      <c r="C92" s="692"/>
      <c r="D92" s="59"/>
      <c r="E92" s="59"/>
      <c r="F92" s="46"/>
      <c r="G92" s="12"/>
      <c r="H92" s="12"/>
    </row>
  </sheetData>
  <sheetProtection algorithmName="SHA-512" hashValue="PZuKknWTprezSrbmyg0mGZW2m0KVKP+4gsloiFjbbxboC2F9krWENBEHg0pUzFSOEq6+q9pXw1FN45QhAC/lZg==" saltValue="f6upU7eyTGfyTDMc8NAeoA=="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34" customWidth="1"/>
    <col min="6" max="6" width="12.28515625" style="34" bestFit="1" customWidth="1"/>
    <col min="7" max="8" width="44.7109375" style="34" customWidth="1"/>
    <col min="9" max="16384" width="9.140625" style="34"/>
  </cols>
  <sheetData>
    <row r="1" spans="1:8" ht="15.75" x14ac:dyDescent="0.2">
      <c r="A1" s="741" t="str">
        <f>RESUMO!A1</f>
        <v>TRIBUNAL REGIONAL ELEITORAL DO PARANÁ</v>
      </c>
      <c r="B1" s="741"/>
      <c r="C1" s="741"/>
      <c r="D1" s="741"/>
      <c r="E1" s="741"/>
      <c r="F1" s="741"/>
      <c r="G1" s="741"/>
      <c r="H1" s="741"/>
    </row>
    <row r="2" spans="1:8" x14ac:dyDescent="0.2">
      <c r="A2" s="742" t="str">
        <f>RESUMO!A2</f>
        <v>PLANILHA - PROPOSTA DETALHADA</v>
      </c>
      <c r="B2" s="742"/>
      <c r="C2" s="742"/>
      <c r="D2" s="742"/>
      <c r="E2" s="742"/>
      <c r="F2" s="742"/>
      <c r="G2" s="742"/>
      <c r="H2" s="742"/>
    </row>
    <row r="3" spans="1:8" x14ac:dyDescent="0.2">
      <c r="A3" s="743" t="str">
        <f>RESUMO!A3</f>
        <v>Serviços de Apoio Administrativo - Eleições 2024</v>
      </c>
      <c r="B3" s="743"/>
      <c r="C3" s="743"/>
      <c r="D3" s="743"/>
      <c r="E3" s="743"/>
      <c r="F3" s="743"/>
      <c r="G3" s="743"/>
      <c r="H3" s="743"/>
    </row>
    <row r="4" spans="1:8" x14ac:dyDescent="0.2">
      <c r="A4" s="4"/>
      <c r="B4" s="4"/>
      <c r="C4" s="4"/>
      <c r="D4" s="4"/>
      <c r="E4" s="4"/>
      <c r="F4" s="4"/>
      <c r="G4" s="4"/>
      <c r="H4" s="4"/>
    </row>
    <row r="5" spans="1:8" x14ac:dyDescent="0.2">
      <c r="A5" s="744" t="str">
        <f>RESUMO!A10</f>
        <v>NOME DA EMPRESA</v>
      </c>
      <c r="B5" s="745"/>
      <c r="C5" s="745"/>
      <c r="D5" s="745"/>
      <c r="E5" s="745"/>
      <c r="F5" s="745"/>
      <c r="G5" s="745"/>
      <c r="H5" s="746"/>
    </row>
    <row r="6" spans="1:8" x14ac:dyDescent="0.2">
      <c r="A6" s="747" t="str">
        <f>RESUMO!A11</f>
        <v>CNPJ</v>
      </c>
      <c r="B6" s="748"/>
      <c r="C6" s="748"/>
      <c r="D6" s="748"/>
      <c r="E6" s="748"/>
      <c r="F6" s="748"/>
      <c r="G6" s="748"/>
      <c r="H6" s="749"/>
    </row>
    <row r="7" spans="1:8" ht="13.5" thickBot="1" x14ac:dyDescent="0.25">
      <c r="A7" s="171"/>
      <c r="B7" s="171"/>
      <c r="C7" s="171"/>
      <c r="D7" s="171"/>
      <c r="E7" s="171"/>
      <c r="F7" s="171"/>
      <c r="G7" s="171"/>
      <c r="H7" s="5" t="s">
        <v>100</v>
      </c>
    </row>
    <row r="8" spans="1:8" ht="13.5" thickTop="1" x14ac:dyDescent="0.2">
      <c r="A8" s="750" t="s">
        <v>35</v>
      </c>
      <c r="B8" s="751"/>
      <c r="C8" s="751"/>
      <c r="D8" s="751"/>
      <c r="E8" s="752"/>
      <c r="F8" s="382">
        <f>'ENCARGOS e PROVISOES'!F8</f>
        <v>0</v>
      </c>
      <c r="G8" s="7" t="s">
        <v>17</v>
      </c>
      <c r="H8" s="8" t="s">
        <v>101</v>
      </c>
    </row>
    <row r="9" spans="1:8" x14ac:dyDescent="0.2">
      <c r="A9" s="753"/>
      <c r="B9" s="754"/>
      <c r="C9" s="754"/>
      <c r="D9" s="754"/>
      <c r="E9" s="755"/>
      <c r="F9" s="382">
        <f>'ENCARGOS e PROVISOES'!F9</f>
        <v>0</v>
      </c>
      <c r="G9" s="7" t="s">
        <v>18</v>
      </c>
      <c r="H9" s="9" t="s">
        <v>200</v>
      </c>
    </row>
    <row r="10" spans="1:8" ht="13.5" thickBot="1" x14ac:dyDescent="0.25">
      <c r="A10" s="171"/>
      <c r="B10" s="171"/>
      <c r="C10" s="171"/>
      <c r="D10" s="171"/>
      <c r="E10" s="171"/>
      <c r="F10" s="171"/>
      <c r="G10" s="171"/>
      <c r="H10" s="171"/>
    </row>
    <row r="11" spans="1:8" ht="13.5" thickBot="1" x14ac:dyDescent="0.25">
      <c r="A11" s="756" t="s">
        <v>7</v>
      </c>
      <c r="B11" s="757"/>
      <c r="C11" s="757"/>
      <c r="D11" s="757"/>
      <c r="E11" s="757"/>
      <c r="F11" s="757"/>
      <c r="G11" s="757"/>
      <c r="H11" s="758"/>
    </row>
    <row r="12" spans="1:8" x14ac:dyDescent="0.2">
      <c r="A12" s="10"/>
      <c r="B12" s="10"/>
      <c r="C12" s="10"/>
      <c r="D12" s="10"/>
      <c r="E12" s="10"/>
      <c r="F12" s="11"/>
      <c r="G12" s="12"/>
      <c r="H12" s="12"/>
    </row>
    <row r="13" spans="1:8" ht="18" thickBot="1" x14ac:dyDescent="0.35">
      <c r="A13" s="711" t="s">
        <v>36</v>
      </c>
      <c r="B13" s="711"/>
      <c r="C13" s="711"/>
      <c r="D13" s="711"/>
      <c r="E13" s="711"/>
      <c r="F13" s="711"/>
      <c r="G13" s="711"/>
      <c r="H13" s="13"/>
    </row>
    <row r="14" spans="1:8" ht="13.5" thickTop="1" x14ac:dyDescent="0.2">
      <c r="A14" s="171"/>
      <c r="B14" s="171"/>
      <c r="C14" s="171"/>
      <c r="D14" s="171"/>
      <c r="E14" s="171"/>
      <c r="F14" s="14" t="s">
        <v>6</v>
      </c>
      <c r="G14" s="14" t="s">
        <v>37</v>
      </c>
      <c r="H14" s="14" t="s">
        <v>38</v>
      </c>
    </row>
    <row r="15" spans="1:8" x14ac:dyDescent="0.2">
      <c r="A15" s="712" t="s">
        <v>0</v>
      </c>
      <c r="B15" s="713"/>
      <c r="C15" s="713"/>
      <c r="D15" s="713"/>
      <c r="E15" s="714"/>
      <c r="F15" s="84">
        <f>'ENCARGOS e PROVISOES'!F15</f>
        <v>0</v>
      </c>
      <c r="G15" s="16" t="s">
        <v>39</v>
      </c>
      <c r="H15" s="85" t="s">
        <v>201</v>
      </c>
    </row>
    <row r="16" spans="1:8" x14ac:dyDescent="0.2">
      <c r="A16" s="712" t="s">
        <v>19</v>
      </c>
      <c r="B16" s="713"/>
      <c r="C16" s="713"/>
      <c r="D16" s="713"/>
      <c r="E16" s="714"/>
      <c r="F16" s="84">
        <f>'ENCARGOS e PROVISOES'!F16</f>
        <v>0</v>
      </c>
      <c r="G16" s="16" t="s">
        <v>40</v>
      </c>
      <c r="H16" s="85" t="s">
        <v>201</v>
      </c>
    </row>
    <row r="17" spans="1:10" x14ac:dyDescent="0.2">
      <c r="A17" s="712" t="s">
        <v>1</v>
      </c>
      <c r="B17" s="713"/>
      <c r="C17" s="713"/>
      <c r="D17" s="713"/>
      <c r="E17" s="714"/>
      <c r="F17" s="84">
        <f>'ENCARGOS e PROVISOES'!F17</f>
        <v>0</v>
      </c>
      <c r="G17" s="16" t="s">
        <v>41</v>
      </c>
      <c r="H17" s="85" t="s">
        <v>201</v>
      </c>
    </row>
    <row r="18" spans="1:10" x14ac:dyDescent="0.2">
      <c r="A18" s="712" t="s">
        <v>20</v>
      </c>
      <c r="B18" s="713"/>
      <c r="C18" s="713"/>
      <c r="D18" s="713"/>
      <c r="E18" s="714"/>
      <c r="F18" s="84">
        <f>'ENCARGOS e PROVISOES'!F18</f>
        <v>0</v>
      </c>
      <c r="G18" s="16" t="s">
        <v>42</v>
      </c>
      <c r="H18" s="85" t="s">
        <v>201</v>
      </c>
    </row>
    <row r="19" spans="1:10" ht="22.5" x14ac:dyDescent="0.2">
      <c r="A19" s="712" t="s">
        <v>2</v>
      </c>
      <c r="B19" s="713"/>
      <c r="C19" s="713"/>
      <c r="D19" s="713"/>
      <c r="E19" s="714"/>
      <c r="F19" s="84">
        <f>'ENCARGOS e PROVISOES'!F19</f>
        <v>0</v>
      </c>
      <c r="G19" s="16" t="s">
        <v>43</v>
      </c>
      <c r="H19" s="85" t="s">
        <v>201</v>
      </c>
    </row>
    <row r="20" spans="1:10" x14ac:dyDescent="0.2">
      <c r="A20" s="712" t="s">
        <v>4</v>
      </c>
      <c r="B20" s="713"/>
      <c r="C20" s="713"/>
      <c r="D20" s="713"/>
      <c r="E20" s="714"/>
      <c r="F20" s="84">
        <f>'ENCARGOS e PROVISOES'!F20</f>
        <v>0</v>
      </c>
      <c r="G20" s="16" t="s">
        <v>44</v>
      </c>
      <c r="H20" s="85" t="s">
        <v>201</v>
      </c>
    </row>
    <row r="21" spans="1:10" ht="67.5" x14ac:dyDescent="0.2">
      <c r="A21" s="17" t="s">
        <v>72</v>
      </c>
      <c r="B21" s="383">
        <f>'ENCARGOS e PROVISOES'!B21</f>
        <v>0</v>
      </c>
      <c r="C21" s="17" t="s">
        <v>73</v>
      </c>
      <c r="D21" s="384">
        <f>'ENCARGOS e PROVISOES'!D21</f>
        <v>0</v>
      </c>
      <c r="E21" s="17" t="s">
        <v>74</v>
      </c>
      <c r="F21" s="84">
        <f>B21*D21</f>
        <v>0</v>
      </c>
      <c r="G21" s="21" t="s">
        <v>109</v>
      </c>
      <c r="H21" s="21" t="s">
        <v>174</v>
      </c>
    </row>
    <row r="22" spans="1:10" ht="23.25" thickBot="1" x14ac:dyDescent="0.25">
      <c r="A22" s="727" t="s">
        <v>3</v>
      </c>
      <c r="B22" s="727"/>
      <c r="C22" s="727"/>
      <c r="D22" s="727"/>
      <c r="E22" s="727"/>
      <c r="F22" s="385">
        <f>'ENCARGOS e PROVISOES'!F22</f>
        <v>0</v>
      </c>
      <c r="G22" s="16" t="s">
        <v>45</v>
      </c>
      <c r="H22" s="16" t="s">
        <v>201</v>
      </c>
    </row>
    <row r="23" spans="1:10" ht="13.5" thickBot="1" x14ac:dyDescent="0.25">
      <c r="A23" s="704" t="s">
        <v>47</v>
      </c>
      <c r="B23" s="704"/>
      <c r="C23" s="704"/>
      <c r="D23" s="704"/>
      <c r="E23" s="705"/>
      <c r="F23" s="23">
        <f>SUM(F15:F22)</f>
        <v>0</v>
      </c>
      <c r="G23" s="24" t="s">
        <v>6</v>
      </c>
      <c r="H23" s="25"/>
    </row>
    <row r="24" spans="1:10" x14ac:dyDescent="0.2">
      <c r="A24" s="26"/>
      <c r="B24" s="26"/>
      <c r="C24" s="26"/>
      <c r="D24" s="26"/>
      <c r="E24" s="26"/>
      <c r="F24" s="11"/>
      <c r="G24" s="25"/>
      <c r="H24" s="25"/>
    </row>
    <row r="25" spans="1:10" ht="18" thickBot="1" x14ac:dyDescent="0.35">
      <c r="A25" s="170" t="s">
        <v>162</v>
      </c>
      <c r="B25" s="170"/>
      <c r="C25" s="170"/>
      <c r="D25" s="170"/>
      <c r="E25" s="170"/>
      <c r="F25" s="170"/>
      <c r="G25" s="170"/>
      <c r="H25" s="27"/>
    </row>
    <row r="26" spans="1:10" ht="13.5" thickTop="1" x14ac:dyDescent="0.2">
      <c r="A26" s="360"/>
      <c r="B26" s="360"/>
      <c r="C26" s="360"/>
      <c r="D26" s="360"/>
      <c r="E26" s="360"/>
      <c r="F26" s="14" t="s">
        <v>6</v>
      </c>
      <c r="G26" s="14" t="s">
        <v>37</v>
      </c>
      <c r="H26" s="14" t="s">
        <v>38</v>
      </c>
    </row>
    <row r="27" spans="1:10" ht="33.75" x14ac:dyDescent="0.2">
      <c r="A27" s="738" t="s">
        <v>22</v>
      </c>
      <c r="B27" s="739"/>
      <c r="C27" s="739"/>
      <c r="D27" s="739"/>
      <c r="E27" s="740"/>
      <c r="F27" s="386">
        <f>'ENCARGOS e PROVISOES'!F27</f>
        <v>0</v>
      </c>
      <c r="G27" s="361" t="s">
        <v>110</v>
      </c>
      <c r="H27" s="85" t="s">
        <v>201</v>
      </c>
    </row>
    <row r="28" spans="1:10" x14ac:dyDescent="0.2">
      <c r="A28" s="735" t="s">
        <v>112</v>
      </c>
      <c r="B28" s="736"/>
      <c r="C28" s="736"/>
      <c r="D28" s="736"/>
      <c r="E28" s="737"/>
      <c r="F28" s="29">
        <f>F27</f>
        <v>0</v>
      </c>
      <c r="G28" s="362"/>
      <c r="H28" s="362"/>
    </row>
    <row r="29" spans="1:10" ht="13.5" thickBot="1" x14ac:dyDescent="0.25">
      <c r="A29" s="731" t="s">
        <v>113</v>
      </c>
      <c r="B29" s="732"/>
      <c r="C29" s="732"/>
      <c r="D29" s="732"/>
      <c r="E29" s="733"/>
      <c r="F29" s="30">
        <f>F28%*F23</f>
        <v>0</v>
      </c>
      <c r="G29" s="363" t="s">
        <v>175</v>
      </c>
      <c r="H29" s="364" t="s">
        <v>114</v>
      </c>
    </row>
    <row r="30" spans="1:10" ht="13.5" thickBot="1" x14ac:dyDescent="0.25">
      <c r="A30" s="734" t="s">
        <v>115</v>
      </c>
      <c r="B30" s="734"/>
      <c r="C30" s="734"/>
      <c r="D30" s="734"/>
      <c r="E30" s="734"/>
      <c r="F30" s="23">
        <f>F28+F29</f>
        <v>0</v>
      </c>
      <c r="G30" s="365" t="s">
        <v>6</v>
      </c>
      <c r="H30" s="366"/>
      <c r="I30" s="367"/>
      <c r="J30" s="367"/>
    </row>
    <row r="31" spans="1:10" x14ac:dyDescent="0.2">
      <c r="A31" s="206"/>
      <c r="B31" s="206"/>
      <c r="C31" s="206"/>
      <c r="D31" s="206"/>
      <c r="E31" s="206"/>
      <c r="F31" s="368"/>
      <c r="G31" s="369"/>
      <c r="H31" s="369"/>
    </row>
    <row r="32" spans="1:10" ht="18" thickBot="1" x14ac:dyDescent="0.35">
      <c r="A32" s="170" t="s">
        <v>163</v>
      </c>
      <c r="B32" s="170"/>
      <c r="C32" s="170"/>
      <c r="D32" s="170"/>
      <c r="E32" s="170"/>
      <c r="F32" s="170"/>
      <c r="G32" s="170"/>
      <c r="H32" s="27"/>
    </row>
    <row r="33" spans="1:9" ht="13.5" thickTop="1" x14ac:dyDescent="0.2">
      <c r="A33" s="360"/>
      <c r="B33" s="360"/>
      <c r="C33" s="360"/>
      <c r="D33" s="360"/>
      <c r="E33" s="360"/>
      <c r="F33" s="14" t="s">
        <v>6</v>
      </c>
      <c r="G33" s="14" t="s">
        <v>37</v>
      </c>
      <c r="H33" s="14" t="s">
        <v>38</v>
      </c>
    </row>
    <row r="34" spans="1:9" ht="33.75" x14ac:dyDescent="0.2">
      <c r="A34" s="738" t="s">
        <v>21</v>
      </c>
      <c r="B34" s="739"/>
      <c r="C34" s="739"/>
      <c r="D34" s="739"/>
      <c r="E34" s="740"/>
      <c r="F34" s="386">
        <f>'ENCARGOS e PROVISOES'!F34</f>
        <v>0</v>
      </c>
      <c r="G34" s="361" t="s">
        <v>116</v>
      </c>
      <c r="H34" s="85" t="s">
        <v>201</v>
      </c>
    </row>
    <row r="35" spans="1:9" x14ac:dyDescent="0.2">
      <c r="A35" s="735" t="s">
        <v>118</v>
      </c>
      <c r="B35" s="736"/>
      <c r="C35" s="736"/>
      <c r="D35" s="736"/>
      <c r="E35" s="737"/>
      <c r="F35" s="29">
        <f>F34</f>
        <v>0</v>
      </c>
      <c r="G35" s="362"/>
      <c r="H35" s="362"/>
    </row>
    <row r="36" spans="1:9" ht="13.5" customHeight="1" thickBot="1" x14ac:dyDescent="0.25">
      <c r="A36" s="731" t="s">
        <v>119</v>
      </c>
      <c r="B36" s="732"/>
      <c r="C36" s="732"/>
      <c r="D36" s="732"/>
      <c r="E36" s="733"/>
      <c r="F36" s="30">
        <f>F35%*F23</f>
        <v>0</v>
      </c>
      <c r="G36" s="363" t="s">
        <v>175</v>
      </c>
      <c r="H36" s="364" t="s">
        <v>120</v>
      </c>
    </row>
    <row r="37" spans="1:9" ht="13.5" thickBot="1" x14ac:dyDescent="0.25">
      <c r="A37" s="734" t="s">
        <v>121</v>
      </c>
      <c r="B37" s="734"/>
      <c r="C37" s="734"/>
      <c r="D37" s="734"/>
      <c r="E37" s="734"/>
      <c r="F37" s="23">
        <f>F35+F36</f>
        <v>0</v>
      </c>
      <c r="G37" s="365" t="s">
        <v>6</v>
      </c>
      <c r="H37" s="366"/>
    </row>
    <row r="38" spans="1:9" x14ac:dyDescent="0.2">
      <c r="A38" s="370"/>
      <c r="B38" s="370"/>
      <c r="C38" s="370"/>
      <c r="D38" s="370"/>
      <c r="E38" s="370"/>
      <c r="F38" s="371"/>
      <c r="G38" s="372"/>
      <c r="H38" s="373"/>
    </row>
    <row r="39" spans="1:9" ht="18" thickBot="1" x14ac:dyDescent="0.35">
      <c r="A39" s="170" t="s">
        <v>164</v>
      </c>
      <c r="B39" s="170"/>
      <c r="C39" s="170"/>
      <c r="D39" s="170"/>
      <c r="E39" s="170"/>
      <c r="F39" s="170"/>
      <c r="G39" s="170"/>
      <c r="H39" s="27"/>
    </row>
    <row r="40" spans="1:9" ht="13.5" thickTop="1" x14ac:dyDescent="0.2">
      <c r="A40" s="171"/>
      <c r="B40" s="171"/>
      <c r="C40" s="171"/>
      <c r="D40" s="171"/>
      <c r="E40" s="171"/>
      <c r="F40" s="14" t="s">
        <v>6</v>
      </c>
      <c r="G40" s="14" t="s">
        <v>37</v>
      </c>
      <c r="H40" s="14" t="s">
        <v>38</v>
      </c>
    </row>
    <row r="41" spans="1:9" ht="78.75" x14ac:dyDescent="0.2">
      <c r="A41" s="712" t="s">
        <v>23</v>
      </c>
      <c r="B41" s="713"/>
      <c r="C41" s="713"/>
      <c r="D41" s="713"/>
      <c r="E41" s="714"/>
      <c r="F41" s="387">
        <v>4</v>
      </c>
      <c r="G41" s="31" t="s">
        <v>51</v>
      </c>
      <c r="H41" s="89" t="s">
        <v>203</v>
      </c>
    </row>
    <row r="42" spans="1:9" x14ac:dyDescent="0.2">
      <c r="A42" s="724" t="s">
        <v>122</v>
      </c>
      <c r="B42" s="725"/>
      <c r="C42" s="725"/>
      <c r="D42" s="725"/>
      <c r="E42" s="726"/>
      <c r="F42" s="32">
        <f>SUM(F41:F41)</f>
        <v>4</v>
      </c>
      <c r="G42" s="33"/>
      <c r="H42" s="33"/>
    </row>
    <row r="43" spans="1:9" ht="13.5" thickBot="1" x14ac:dyDescent="0.25">
      <c r="A43" s="727" t="s">
        <v>123</v>
      </c>
      <c r="B43" s="727"/>
      <c r="C43" s="727"/>
      <c r="D43" s="727"/>
      <c r="E43" s="727"/>
      <c r="F43" s="88">
        <f>ROUND((F30+F37)*F42/100,2)</f>
        <v>0</v>
      </c>
      <c r="G43" s="35" t="s">
        <v>124</v>
      </c>
      <c r="H43" s="35" t="s">
        <v>125</v>
      </c>
    </row>
    <row r="44" spans="1:9" ht="13.5" thickBot="1" x14ac:dyDescent="0.25">
      <c r="A44" s="704" t="s">
        <v>126</v>
      </c>
      <c r="B44" s="704"/>
      <c r="C44" s="704"/>
      <c r="D44" s="704"/>
      <c r="E44" s="705"/>
      <c r="F44" s="23">
        <f>SUM(F42:F43)</f>
        <v>4</v>
      </c>
      <c r="G44" s="24" t="s">
        <v>6</v>
      </c>
      <c r="H44" s="25"/>
      <c r="I44" s="367"/>
    </row>
    <row r="45" spans="1:9" x14ac:dyDescent="0.2">
      <c r="A45" s="370"/>
      <c r="B45" s="370"/>
      <c r="C45" s="370"/>
      <c r="D45" s="370"/>
      <c r="E45" s="370"/>
      <c r="F45" s="371"/>
      <c r="G45" s="372"/>
      <c r="H45" s="373"/>
    </row>
    <row r="46" spans="1:9" ht="18" thickBot="1" x14ac:dyDescent="0.35">
      <c r="A46" s="170" t="s">
        <v>127</v>
      </c>
      <c r="B46" s="170"/>
      <c r="C46" s="170"/>
      <c r="D46" s="170"/>
      <c r="E46" s="170"/>
      <c r="F46" s="170"/>
      <c r="G46" s="170"/>
      <c r="H46" s="27"/>
    </row>
    <row r="47" spans="1:9" ht="13.5" thickTop="1" x14ac:dyDescent="0.2">
      <c r="A47" s="171"/>
      <c r="B47" s="171"/>
      <c r="C47" s="171"/>
      <c r="D47" s="171"/>
      <c r="E47" s="171"/>
      <c r="F47" s="14" t="s">
        <v>6</v>
      </c>
      <c r="G47" s="14" t="s">
        <v>37</v>
      </c>
      <c r="H47" s="14" t="s">
        <v>38</v>
      </c>
    </row>
    <row r="48" spans="1:9" ht="67.5" x14ac:dyDescent="0.2">
      <c r="A48" s="712" t="s">
        <v>128</v>
      </c>
      <c r="B48" s="713"/>
      <c r="C48" s="713"/>
      <c r="D48" s="713"/>
      <c r="E48" s="714"/>
      <c r="F48" s="388">
        <v>0.41670000000000001</v>
      </c>
      <c r="G48" s="16" t="s">
        <v>48</v>
      </c>
      <c r="H48" s="90" t="s">
        <v>204</v>
      </c>
    </row>
    <row r="49" spans="1:9" x14ac:dyDescent="0.2">
      <c r="A49" s="712" t="s">
        <v>129</v>
      </c>
      <c r="B49" s="713"/>
      <c r="C49" s="713"/>
      <c r="D49" s="713"/>
      <c r="E49" s="714"/>
      <c r="F49" s="37">
        <f>F48*8%</f>
        <v>3.3336000000000005E-2</v>
      </c>
      <c r="G49" s="16" t="s">
        <v>49</v>
      </c>
      <c r="H49" s="38" t="s">
        <v>130</v>
      </c>
    </row>
    <row r="50" spans="1:9" ht="22.5" x14ac:dyDescent="0.2">
      <c r="A50" s="712" t="s">
        <v>131</v>
      </c>
      <c r="B50" s="713"/>
      <c r="C50" s="713"/>
      <c r="D50" s="713"/>
      <c r="E50" s="714"/>
      <c r="F50" s="37">
        <f>IF(F48&gt;0,((5%*8%*40%)*100),0)</f>
        <v>0.16</v>
      </c>
      <c r="G50" s="21" t="s">
        <v>132</v>
      </c>
      <c r="H50" s="38" t="s">
        <v>133</v>
      </c>
    </row>
    <row r="51" spans="1:9" ht="45" x14ac:dyDescent="0.2">
      <c r="A51" s="712" t="s">
        <v>134</v>
      </c>
      <c r="B51" s="713"/>
      <c r="C51" s="713"/>
      <c r="D51" s="713"/>
      <c r="E51" s="714"/>
      <c r="F51" s="388">
        <v>1.94</v>
      </c>
      <c r="G51" s="16" t="s">
        <v>50</v>
      </c>
      <c r="H51" s="90" t="s">
        <v>205</v>
      </c>
    </row>
    <row r="52" spans="1:9" x14ac:dyDescent="0.2">
      <c r="A52" s="712" t="s">
        <v>135</v>
      </c>
      <c r="B52" s="713"/>
      <c r="C52" s="713"/>
      <c r="D52" s="713"/>
      <c r="E52" s="714"/>
      <c r="F52" s="37">
        <f>$F$23*F51%</f>
        <v>0</v>
      </c>
      <c r="G52" s="33" t="s">
        <v>176</v>
      </c>
      <c r="H52" s="33" t="s">
        <v>136</v>
      </c>
    </row>
    <row r="53" spans="1:9" x14ac:dyDescent="0.2">
      <c r="A53" s="724" t="s">
        <v>137</v>
      </c>
      <c r="B53" s="725"/>
      <c r="C53" s="725"/>
      <c r="D53" s="725"/>
      <c r="E53" s="726"/>
      <c r="F53" s="86">
        <f>SUM(F48:F52)</f>
        <v>2.550036</v>
      </c>
      <c r="G53" s="33"/>
      <c r="H53" s="33"/>
    </row>
    <row r="54" spans="1:9" ht="34.5" thickBot="1" x14ac:dyDescent="0.25">
      <c r="A54" s="727" t="s">
        <v>123</v>
      </c>
      <c r="B54" s="727"/>
      <c r="C54" s="727"/>
      <c r="D54" s="727"/>
      <c r="E54" s="727"/>
      <c r="F54" s="87">
        <f>ROUND((F30+F37)*F53/100,4)</f>
        <v>0</v>
      </c>
      <c r="G54" s="35" t="s">
        <v>138</v>
      </c>
      <c r="H54" s="35" t="s">
        <v>139</v>
      </c>
    </row>
    <row r="55" spans="1:9" ht="13.5" thickBot="1" x14ac:dyDescent="0.25">
      <c r="A55" s="704" t="s">
        <v>52</v>
      </c>
      <c r="B55" s="704"/>
      <c r="C55" s="704"/>
      <c r="D55" s="704"/>
      <c r="E55" s="705"/>
      <c r="F55" s="39">
        <f>SUM(F53:F54)</f>
        <v>2.550036</v>
      </c>
      <c r="G55" s="24" t="s">
        <v>6</v>
      </c>
      <c r="H55" s="25"/>
    </row>
    <row r="56" spans="1:9" x14ac:dyDescent="0.2">
      <c r="A56" s="40"/>
      <c r="B56" s="40"/>
      <c r="C56" s="40"/>
      <c r="D56" s="40"/>
      <c r="E56" s="40"/>
      <c r="F56" s="11"/>
      <c r="G56" s="12"/>
      <c r="H56" s="12"/>
    </row>
    <row r="57" spans="1:9" s="181" customFormat="1" ht="18" thickBot="1" x14ac:dyDescent="0.35">
      <c r="A57" s="711" t="s">
        <v>277</v>
      </c>
      <c r="B57" s="711"/>
      <c r="C57" s="711"/>
      <c r="D57" s="711"/>
      <c r="E57" s="711"/>
      <c r="F57" s="711"/>
      <c r="G57" s="711"/>
      <c r="H57" s="13"/>
    </row>
    <row r="58" spans="1:9" s="181" customFormat="1" ht="15.75" thickTop="1" x14ac:dyDescent="0.25">
      <c r="A58" s="360"/>
      <c r="B58" s="360"/>
      <c r="C58" s="360"/>
      <c r="D58" s="360"/>
      <c r="E58" s="360"/>
      <c r="F58" s="14" t="s">
        <v>6</v>
      </c>
      <c r="G58" s="14" t="s">
        <v>37</v>
      </c>
      <c r="H58" s="14" t="s">
        <v>38</v>
      </c>
    </row>
    <row r="59" spans="1:9" s="181" customFormat="1" ht="45" x14ac:dyDescent="0.25">
      <c r="A59" s="728" t="s">
        <v>140</v>
      </c>
      <c r="B59" s="729"/>
      <c r="C59" s="729"/>
      <c r="D59" s="729"/>
      <c r="E59" s="730"/>
      <c r="F59" s="389">
        <f>'ENCARGOS e PROVISOES'!F59</f>
        <v>0</v>
      </c>
      <c r="G59" s="21" t="s">
        <v>141</v>
      </c>
      <c r="H59" s="85" t="s">
        <v>201</v>
      </c>
    </row>
    <row r="60" spans="1:9" s="181" customFormat="1" ht="15" x14ac:dyDescent="0.25">
      <c r="A60" s="721" t="s">
        <v>142</v>
      </c>
      <c r="B60" s="722"/>
      <c r="C60" s="722"/>
      <c r="D60" s="722"/>
      <c r="E60" s="723"/>
      <c r="F60" s="29">
        <f>SUM(F59:F59)</f>
        <v>0</v>
      </c>
      <c r="G60" s="374"/>
      <c r="H60" s="374"/>
    </row>
    <row r="61" spans="1:9" ht="26.25" customHeight="1" x14ac:dyDescent="0.2">
      <c r="A61" s="706" t="s">
        <v>143</v>
      </c>
      <c r="B61" s="707"/>
      <c r="C61" s="707"/>
      <c r="D61" s="707"/>
      <c r="E61" s="708"/>
      <c r="F61" s="30">
        <f>F60%*$F$23</f>
        <v>0</v>
      </c>
      <c r="G61" s="375" t="s">
        <v>177</v>
      </c>
      <c r="H61" s="376" t="s">
        <v>85</v>
      </c>
    </row>
    <row r="62" spans="1:9" ht="45.75" thickBot="1" x14ac:dyDescent="0.25">
      <c r="A62" s="709" t="s">
        <v>144</v>
      </c>
      <c r="B62" s="709"/>
      <c r="C62" s="709"/>
      <c r="D62" s="709"/>
      <c r="E62" s="709"/>
      <c r="F62" s="30">
        <f>ROUND(((F30+F37)+(F55+F44))*F60/100,2)</f>
        <v>0</v>
      </c>
      <c r="G62" s="377" t="s">
        <v>145</v>
      </c>
      <c r="H62" s="377" t="s">
        <v>146</v>
      </c>
    </row>
    <row r="63" spans="1:9" s="181" customFormat="1" ht="15.75" thickBot="1" x14ac:dyDescent="0.3">
      <c r="A63" s="710" t="s">
        <v>147</v>
      </c>
      <c r="B63" s="710"/>
      <c r="C63" s="710"/>
      <c r="D63" s="710"/>
      <c r="E63" s="710"/>
      <c r="F63" s="23">
        <f>F60+F61+F62</f>
        <v>0</v>
      </c>
      <c r="G63" s="373" t="s">
        <v>6</v>
      </c>
      <c r="H63" s="372"/>
    </row>
    <row r="64" spans="1:9" s="181" customFormat="1" ht="15" x14ac:dyDescent="0.25">
      <c r="A64" s="378"/>
      <c r="B64" s="378"/>
      <c r="C64" s="378"/>
      <c r="D64" s="378"/>
      <c r="E64" s="378"/>
      <c r="F64" s="379"/>
      <c r="G64" s="373"/>
      <c r="H64" s="372"/>
      <c r="I64" s="325"/>
    </row>
    <row r="65" spans="1:9" ht="18" thickBot="1" x14ac:dyDescent="0.35">
      <c r="A65" s="711" t="s">
        <v>148</v>
      </c>
      <c r="B65" s="711"/>
      <c r="C65" s="711"/>
      <c r="D65" s="711"/>
      <c r="E65" s="711"/>
      <c r="F65" s="711"/>
      <c r="G65" s="711"/>
      <c r="H65" s="13"/>
    </row>
    <row r="66" spans="1:9" ht="13.5" thickTop="1" x14ac:dyDescent="0.2">
      <c r="A66" s="171"/>
      <c r="B66" s="171"/>
      <c r="C66" s="171"/>
      <c r="D66" s="171"/>
      <c r="E66" s="171"/>
      <c r="F66" s="14" t="s">
        <v>6</v>
      </c>
      <c r="G66" s="14" t="s">
        <v>37</v>
      </c>
      <c r="H66" s="14" t="s">
        <v>38</v>
      </c>
    </row>
    <row r="67" spans="1:9" ht="45" x14ac:dyDescent="0.2">
      <c r="A67" s="712" t="s">
        <v>149</v>
      </c>
      <c r="B67" s="713"/>
      <c r="C67" s="713"/>
      <c r="D67" s="713"/>
      <c r="E67" s="714"/>
      <c r="F67" s="389">
        <f>'ENCARGOS e PROVISOES'!F67</f>
        <v>0</v>
      </c>
      <c r="G67" s="21" t="s">
        <v>179</v>
      </c>
      <c r="H67" s="85" t="s">
        <v>201</v>
      </c>
    </row>
    <row r="68" spans="1:9" ht="33.75" x14ac:dyDescent="0.2">
      <c r="A68" s="715" t="s">
        <v>150</v>
      </c>
      <c r="B68" s="716"/>
      <c r="C68" s="716"/>
      <c r="D68" s="716"/>
      <c r="E68" s="717"/>
      <c r="F68" s="388">
        <v>0.28999999999999998</v>
      </c>
      <c r="G68" s="21" t="s">
        <v>166</v>
      </c>
      <c r="H68" s="90" t="s">
        <v>202</v>
      </c>
    </row>
    <row r="69" spans="1:9" ht="121.5" customHeight="1" x14ac:dyDescent="0.2">
      <c r="A69" s="712" t="s">
        <v>25</v>
      </c>
      <c r="B69" s="713"/>
      <c r="C69" s="713"/>
      <c r="D69" s="713"/>
      <c r="E69" s="714"/>
      <c r="F69" s="389">
        <f>'ENCARGOS e PROVISOES'!F69</f>
        <v>0</v>
      </c>
      <c r="G69" s="380" t="s">
        <v>151</v>
      </c>
      <c r="H69" s="85" t="s">
        <v>201</v>
      </c>
    </row>
    <row r="70" spans="1:9" ht="56.25" x14ac:dyDescent="0.2">
      <c r="A70" s="712" t="s">
        <v>24</v>
      </c>
      <c r="B70" s="713"/>
      <c r="C70" s="713"/>
      <c r="D70" s="713"/>
      <c r="E70" s="714"/>
      <c r="F70" s="390">
        <f>'ENCARGOS e PROVISOES'!F70</f>
        <v>0</v>
      </c>
      <c r="G70" s="16" t="s">
        <v>173</v>
      </c>
      <c r="H70" s="90" t="s">
        <v>269</v>
      </c>
    </row>
    <row r="71" spans="1:9" ht="90" x14ac:dyDescent="0.2">
      <c r="A71" s="712" t="s">
        <v>26</v>
      </c>
      <c r="B71" s="713"/>
      <c r="C71" s="713"/>
      <c r="D71" s="713"/>
      <c r="E71" s="714"/>
      <c r="F71" s="389">
        <f>'ENCARGOS e PROVISOES'!F71</f>
        <v>0</v>
      </c>
      <c r="G71" s="16" t="s">
        <v>53</v>
      </c>
      <c r="H71" s="85" t="s">
        <v>201</v>
      </c>
    </row>
    <row r="72" spans="1:9" x14ac:dyDescent="0.2">
      <c r="A72" s="718" t="s">
        <v>152</v>
      </c>
      <c r="B72" s="719"/>
      <c r="C72" s="719"/>
      <c r="D72" s="719"/>
      <c r="E72" s="720"/>
      <c r="F72" s="43">
        <f>SUM(F67:F71)</f>
        <v>0.28999999999999998</v>
      </c>
      <c r="G72" s="44"/>
      <c r="H72" s="44"/>
    </row>
    <row r="73" spans="1:9" ht="26.25" customHeight="1" x14ac:dyDescent="0.2">
      <c r="A73" s="706" t="s">
        <v>153</v>
      </c>
      <c r="B73" s="707"/>
      <c r="C73" s="707"/>
      <c r="D73" s="707"/>
      <c r="E73" s="708"/>
      <c r="F73" s="45">
        <f>F72%*$F$23</f>
        <v>0</v>
      </c>
      <c r="G73" s="375" t="s">
        <v>177</v>
      </c>
      <c r="H73" s="376" t="s">
        <v>85</v>
      </c>
    </row>
    <row r="74" spans="1:9" ht="45.75" thickBot="1" x14ac:dyDescent="0.25">
      <c r="A74" s="709" t="s">
        <v>144</v>
      </c>
      <c r="B74" s="709"/>
      <c r="C74" s="709"/>
      <c r="D74" s="709"/>
      <c r="E74" s="709"/>
      <c r="F74" s="45">
        <f>ROUND(((F30+F37)+(F55+F44))*(F72)/100,2)</f>
        <v>0.02</v>
      </c>
      <c r="G74" s="377" t="s">
        <v>145</v>
      </c>
      <c r="H74" s="377" t="s">
        <v>146</v>
      </c>
    </row>
    <row r="75" spans="1:9" ht="13.5" thickBot="1" x14ac:dyDescent="0.25">
      <c r="A75" s="704" t="s">
        <v>154</v>
      </c>
      <c r="B75" s="704"/>
      <c r="C75" s="704"/>
      <c r="D75" s="704"/>
      <c r="E75" s="705"/>
      <c r="F75" s="23">
        <f>F72+F73+F74</f>
        <v>0.31</v>
      </c>
      <c r="G75" s="24" t="s">
        <v>6</v>
      </c>
      <c r="H75" s="25"/>
    </row>
    <row r="76" spans="1:9" ht="13.5" thickBot="1" x14ac:dyDescent="0.25">
      <c r="A76" s="40"/>
      <c r="B76" s="40"/>
      <c r="C76" s="40"/>
      <c r="D76" s="40"/>
      <c r="E76" s="40"/>
      <c r="F76" s="11"/>
      <c r="G76" s="12"/>
      <c r="H76" s="12"/>
    </row>
    <row r="77" spans="1:9" ht="13.5" thickBot="1" x14ac:dyDescent="0.25">
      <c r="A77" s="693" t="s">
        <v>27</v>
      </c>
      <c r="B77" s="694"/>
      <c r="C77" s="694"/>
      <c r="D77" s="694"/>
      <c r="E77" s="694"/>
      <c r="F77" s="695"/>
      <c r="G77" s="695"/>
      <c r="H77" s="696"/>
    </row>
    <row r="78" spans="1:9" x14ac:dyDescent="0.2">
      <c r="A78" s="171"/>
      <c r="B78" s="171"/>
      <c r="C78" s="171"/>
      <c r="D78" s="171"/>
      <c r="E78" s="171"/>
      <c r="F78" s="46"/>
      <c r="G78" s="47"/>
      <c r="H78" s="47"/>
    </row>
    <row r="79" spans="1:9" ht="13.5" customHeight="1" thickBot="1" x14ac:dyDescent="0.25">
      <c r="A79" s="697" t="s">
        <v>28</v>
      </c>
      <c r="B79" s="697"/>
      <c r="C79" s="697"/>
      <c r="D79" s="697"/>
      <c r="E79" s="697"/>
      <c r="F79" s="48">
        <f>F23</f>
        <v>0</v>
      </c>
      <c r="G79" s="49"/>
      <c r="H79" s="171"/>
    </row>
    <row r="80" spans="1:9" ht="13.5" customHeight="1" thickBot="1" x14ac:dyDescent="0.25">
      <c r="A80" s="697" t="s">
        <v>155</v>
      </c>
      <c r="B80" s="697"/>
      <c r="C80" s="697"/>
      <c r="D80" s="697"/>
      <c r="E80" s="697"/>
      <c r="F80" s="60">
        <f>F55</f>
        <v>2.550036</v>
      </c>
      <c r="G80" s="49"/>
      <c r="H80" s="171"/>
      <c r="I80" s="381"/>
    </row>
    <row r="81" spans="1:8" ht="13.5" customHeight="1" thickBot="1" x14ac:dyDescent="0.25">
      <c r="A81" s="697" t="s">
        <v>156</v>
      </c>
      <c r="B81" s="697"/>
      <c r="C81" s="697"/>
      <c r="D81" s="697"/>
      <c r="E81" s="697"/>
      <c r="F81" s="48">
        <f>F75</f>
        <v>0.31</v>
      </c>
      <c r="G81" s="49"/>
      <c r="H81" s="171"/>
    </row>
    <row r="82" spans="1:8" ht="13.5" thickBot="1" x14ac:dyDescent="0.25">
      <c r="A82" s="704" t="s">
        <v>276</v>
      </c>
      <c r="B82" s="704"/>
      <c r="C82" s="704"/>
      <c r="D82" s="704"/>
      <c r="E82" s="705"/>
      <c r="F82" s="50">
        <f>SUM(F79:F81)</f>
        <v>2.860036</v>
      </c>
      <c r="G82" s="24" t="s">
        <v>6</v>
      </c>
      <c r="H82" s="25"/>
    </row>
    <row r="83" spans="1:8" ht="13.5" customHeight="1" thickBot="1" x14ac:dyDescent="0.25">
      <c r="A83" s="700" t="s">
        <v>157</v>
      </c>
      <c r="B83" s="700"/>
      <c r="C83" s="700"/>
      <c r="D83" s="700"/>
      <c r="E83" s="700"/>
      <c r="F83" s="53">
        <f>F30</f>
        <v>0</v>
      </c>
      <c r="G83" s="171"/>
      <c r="H83" s="171"/>
    </row>
    <row r="84" spans="1:8" ht="13.5" customHeight="1" thickBot="1" x14ac:dyDescent="0.25">
      <c r="A84" s="701" t="s">
        <v>158</v>
      </c>
      <c r="B84" s="701"/>
      <c r="C84" s="701"/>
      <c r="D84" s="701"/>
      <c r="E84" s="701"/>
      <c r="F84" s="54">
        <f>F37</f>
        <v>0</v>
      </c>
      <c r="G84" s="171"/>
      <c r="H84" s="171"/>
    </row>
    <row r="85" spans="1:8" ht="13.5" customHeight="1" thickBot="1" x14ac:dyDescent="0.25">
      <c r="A85" s="697" t="s">
        <v>159</v>
      </c>
      <c r="B85" s="697"/>
      <c r="C85" s="697"/>
      <c r="D85" s="697"/>
      <c r="E85" s="697"/>
      <c r="F85" s="48">
        <f>F44</f>
        <v>4</v>
      </c>
      <c r="G85" s="171"/>
      <c r="H85" s="171"/>
    </row>
    <row r="86" spans="1:8" ht="13.5" customHeight="1" thickBot="1" x14ac:dyDescent="0.25">
      <c r="A86" s="701" t="s">
        <v>160</v>
      </c>
      <c r="B86" s="701"/>
      <c r="C86" s="701"/>
      <c r="D86" s="701"/>
      <c r="E86" s="701"/>
      <c r="F86" s="55">
        <f>F63</f>
        <v>0</v>
      </c>
      <c r="G86" s="171"/>
      <c r="H86" s="171"/>
    </row>
    <row r="87" spans="1:8" ht="13.5" thickBot="1" x14ac:dyDescent="0.25">
      <c r="A87" s="759" t="s">
        <v>276</v>
      </c>
      <c r="B87" s="759"/>
      <c r="C87" s="759"/>
      <c r="D87" s="759"/>
      <c r="E87" s="759"/>
      <c r="F87" s="56">
        <f>SUM(F83:F86)</f>
        <v>4</v>
      </c>
      <c r="G87" s="52" t="s">
        <v>6</v>
      </c>
      <c r="H87" s="25"/>
    </row>
    <row r="88" spans="1:8" ht="13.5" thickBot="1" x14ac:dyDescent="0.25">
      <c r="A88" s="169"/>
      <c r="B88" s="169"/>
      <c r="C88" s="169"/>
      <c r="D88" s="169"/>
      <c r="E88" s="169"/>
      <c r="F88" s="51"/>
      <c r="G88" s="52"/>
      <c r="H88" s="25"/>
    </row>
    <row r="89" spans="1:8" ht="13.5" thickBot="1" x14ac:dyDescent="0.25">
      <c r="A89" s="702" t="s">
        <v>161</v>
      </c>
      <c r="B89" s="702"/>
      <c r="C89" s="702"/>
      <c r="D89" s="702"/>
      <c r="E89" s="703"/>
      <c r="F89" s="39">
        <f>F82+F87</f>
        <v>6.860036</v>
      </c>
      <c r="G89" s="52" t="s">
        <v>6</v>
      </c>
      <c r="H89" s="25"/>
    </row>
    <row r="90" spans="1:8" ht="15" x14ac:dyDescent="0.2">
      <c r="A90" s="57"/>
      <c r="B90" s="57"/>
      <c r="C90" s="57"/>
      <c r="D90" s="57"/>
      <c r="E90" s="57"/>
      <c r="F90" s="58"/>
      <c r="G90" s="58"/>
      <c r="H90" s="58"/>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46"/>
  <sheetViews>
    <sheetView showGridLines="0" tabSelected="1" view="pageBreakPreview" zoomScaleSheetLayoutView="100" workbookViewId="0">
      <selection activeCell="F16" sqref="F16"/>
    </sheetView>
  </sheetViews>
  <sheetFormatPr defaultRowHeight="15" x14ac:dyDescent="0.25"/>
  <cols>
    <col min="1" max="8" width="15.7109375" style="3" customWidth="1"/>
    <col min="9" max="16384" width="9.140625" style="3"/>
  </cols>
  <sheetData>
    <row r="1" spans="1:10" ht="15.75" x14ac:dyDescent="0.25">
      <c r="A1" s="794" t="str">
        <f>RESUMO!A1</f>
        <v>TRIBUNAL REGIONAL ELEITORAL DO PARANÁ</v>
      </c>
      <c r="B1" s="794"/>
      <c r="C1" s="794"/>
      <c r="D1" s="794"/>
      <c r="E1" s="794"/>
      <c r="F1" s="794"/>
      <c r="G1" s="794"/>
      <c r="H1" s="794"/>
    </row>
    <row r="2" spans="1:10" ht="15" customHeight="1" x14ac:dyDescent="0.25">
      <c r="A2" s="795" t="str">
        <f>RESUMO!A2</f>
        <v>PLANILHA - PROPOSTA DETALHADA</v>
      </c>
      <c r="B2" s="795"/>
      <c r="C2" s="795"/>
      <c r="D2" s="795"/>
      <c r="E2" s="795"/>
      <c r="F2" s="795"/>
      <c r="G2" s="795"/>
      <c r="H2" s="795"/>
    </row>
    <row r="3" spans="1:10" x14ac:dyDescent="0.25">
      <c r="A3" s="796" t="str">
        <f>RESUMO!A3</f>
        <v>Serviços de Apoio Administrativo - Eleições 2024</v>
      </c>
      <c r="B3" s="796"/>
      <c r="C3" s="796"/>
      <c r="D3" s="796"/>
      <c r="E3" s="796"/>
      <c r="F3" s="796"/>
      <c r="G3" s="796"/>
      <c r="H3" s="796"/>
    </row>
    <row r="4" spans="1:10" s="2" customFormat="1" ht="15.75" x14ac:dyDescent="0.2">
      <c r="A4" s="66"/>
      <c r="B4" s="66"/>
      <c r="C4" s="66"/>
      <c r="D4" s="513"/>
      <c r="F4" s="67"/>
      <c r="G4" s="67"/>
      <c r="H4" s="67"/>
      <c r="I4" s="67"/>
      <c r="J4" s="68"/>
    </row>
    <row r="5" spans="1:10" ht="15" customHeight="1" x14ac:dyDescent="0.25">
      <c r="A5" s="797" t="str">
        <f>RESUMO!A10</f>
        <v>NOME DA EMPRESA</v>
      </c>
      <c r="B5" s="798"/>
      <c r="C5" s="798"/>
      <c r="D5" s="798"/>
      <c r="E5" s="798"/>
      <c r="F5" s="798"/>
      <c r="G5" s="798"/>
      <c r="H5" s="799"/>
    </row>
    <row r="6" spans="1:10" ht="15" customHeight="1" x14ac:dyDescent="0.25">
      <c r="A6" s="800" t="str">
        <f>RESUMO!A11</f>
        <v>CNPJ</v>
      </c>
      <c r="B6" s="801"/>
      <c r="C6" s="801"/>
      <c r="D6" s="801"/>
      <c r="E6" s="801"/>
      <c r="F6" s="801"/>
      <c r="G6" s="801"/>
      <c r="H6" s="802"/>
    </row>
    <row r="7" spans="1:10" x14ac:dyDescent="0.25">
      <c r="A7" s="69"/>
      <c r="B7" s="69"/>
      <c r="C7" s="69"/>
      <c r="D7" s="514"/>
    </row>
    <row r="8" spans="1:10" ht="15" customHeight="1" x14ac:dyDescent="0.25">
      <c r="A8" s="782" t="s">
        <v>29</v>
      </c>
      <c r="B8" s="783"/>
      <c r="C8" s="783"/>
      <c r="D8" s="783"/>
      <c r="E8" s="783"/>
      <c r="F8" s="783"/>
      <c r="G8" s="783"/>
      <c r="H8" s="784"/>
    </row>
    <row r="9" spans="1:10" ht="15.75" thickBot="1" x14ac:dyDescent="0.3">
      <c r="A9" s="70"/>
      <c r="B9" s="70"/>
      <c r="C9" s="70"/>
      <c r="D9" s="514"/>
    </row>
    <row r="10" spans="1:10" x14ac:dyDescent="0.25">
      <c r="A10" s="514"/>
      <c r="B10" s="785" t="s">
        <v>8</v>
      </c>
      <c r="C10" s="786"/>
      <c r="D10" s="787"/>
      <c r="E10" s="92" t="s">
        <v>216</v>
      </c>
      <c r="F10" s="92" t="s">
        <v>217</v>
      </c>
    </row>
    <row r="11" spans="1:10" ht="15.75" thickBot="1" x14ac:dyDescent="0.3">
      <c r="A11" s="514"/>
      <c r="B11" s="788"/>
      <c r="C11" s="789"/>
      <c r="D11" s="790"/>
      <c r="E11" s="93" t="s">
        <v>191</v>
      </c>
      <c r="F11" s="93" t="s">
        <v>191</v>
      </c>
    </row>
    <row r="12" spans="1:10" x14ac:dyDescent="0.25">
      <c r="A12" s="514"/>
      <c r="B12" s="791" t="s">
        <v>30</v>
      </c>
      <c r="C12" s="792"/>
      <c r="D12" s="793"/>
      <c r="E12" s="515"/>
      <c r="F12" s="537">
        <f>E12</f>
        <v>0</v>
      </c>
    </row>
    <row r="13" spans="1:10" x14ac:dyDescent="0.25">
      <c r="A13" s="514"/>
      <c r="B13" s="772" t="s">
        <v>31</v>
      </c>
      <c r="C13" s="773"/>
      <c r="D13" s="774"/>
      <c r="E13" s="516"/>
      <c r="F13" s="538">
        <f>E13</f>
        <v>0</v>
      </c>
    </row>
    <row r="14" spans="1:10" x14ac:dyDescent="0.25">
      <c r="A14" s="514"/>
      <c r="B14" s="772" t="s">
        <v>292</v>
      </c>
      <c r="C14" s="773"/>
      <c r="D14" s="774"/>
      <c r="E14" s="517"/>
      <c r="F14" s="518">
        <f>E14</f>
        <v>0</v>
      </c>
    </row>
    <row r="15" spans="1:10" x14ac:dyDescent="0.25">
      <c r="A15" s="514"/>
      <c r="B15" s="772" t="s">
        <v>293</v>
      </c>
      <c r="C15" s="773"/>
      <c r="D15" s="774"/>
      <c r="E15" s="517"/>
      <c r="F15" s="518">
        <f>E15</f>
        <v>0</v>
      </c>
    </row>
    <row r="16" spans="1:10" x14ac:dyDescent="0.25">
      <c r="A16" s="514"/>
      <c r="B16" s="772" t="s">
        <v>32</v>
      </c>
      <c r="C16" s="773"/>
      <c r="D16" s="774"/>
      <c r="E16" s="517"/>
      <c r="F16" s="536"/>
    </row>
    <row r="17" spans="1:8" ht="15.75" thickBot="1" x14ac:dyDescent="0.3">
      <c r="A17" s="514"/>
      <c r="B17" s="775" t="s">
        <v>192</v>
      </c>
      <c r="C17" s="776"/>
      <c r="D17" s="777"/>
      <c r="E17" s="519"/>
      <c r="F17" s="520">
        <f>E17</f>
        <v>0</v>
      </c>
    </row>
    <row r="18" spans="1:8" s="523" customFormat="1" ht="15.75" customHeight="1" thickBot="1" x14ac:dyDescent="0.25">
      <c r="A18" s="205"/>
      <c r="B18" s="778" t="s">
        <v>294</v>
      </c>
      <c r="C18" s="779"/>
      <c r="D18" s="780"/>
      <c r="E18" s="521">
        <f>ROUND(((1+E12)*(1+E13)/(1-(E14+E15+E16+E17))-1),2)</f>
        <v>0</v>
      </c>
      <c r="F18" s="522">
        <f>ROUND(((1+F12)*(1+F13)/(1-(F14+F15+F16+F17))-1),2)</f>
        <v>0</v>
      </c>
    </row>
    <row r="19" spans="1:8" s="1" customFormat="1" ht="12.75" x14ac:dyDescent="0.2">
      <c r="A19" s="524"/>
      <c r="B19" s="91"/>
      <c r="C19" s="91"/>
      <c r="D19" s="71"/>
    </row>
    <row r="20" spans="1:8" s="1" customFormat="1" ht="13.5" thickBot="1" x14ac:dyDescent="0.25">
      <c r="A20" s="781" t="s">
        <v>33</v>
      </c>
      <c r="B20" s="781"/>
      <c r="C20" s="781"/>
      <c r="D20" s="781"/>
      <c r="E20" s="781"/>
      <c r="F20" s="781"/>
      <c r="G20" s="781"/>
      <c r="H20" s="781"/>
    </row>
    <row r="21" spans="1:8" s="1" customFormat="1" ht="13.5" thickTop="1" x14ac:dyDescent="0.2">
      <c r="A21" s="760" t="s">
        <v>193</v>
      </c>
      <c r="B21" s="761"/>
      <c r="C21" s="511"/>
      <c r="D21" s="71"/>
    </row>
    <row r="22" spans="1:8" s="1" customFormat="1" ht="12.75" x14ac:dyDescent="0.2">
      <c r="A22" s="72"/>
      <c r="B22" s="512"/>
      <c r="C22" s="512"/>
      <c r="D22" s="71"/>
    </row>
    <row r="23" spans="1:8" s="74" customFormat="1" ht="15.75" customHeight="1" thickBot="1" x14ac:dyDescent="0.25">
      <c r="A23" s="762" t="s">
        <v>77</v>
      </c>
      <c r="B23" s="762"/>
      <c r="C23" s="762"/>
      <c r="D23" s="762"/>
      <c r="E23" s="762"/>
      <c r="F23" s="762"/>
      <c r="G23" s="762"/>
      <c r="H23" s="762"/>
    </row>
    <row r="24" spans="1:8" s="75" customFormat="1" ht="30" customHeight="1" thickTop="1" thickBot="1" x14ac:dyDescent="0.25">
      <c r="A24" s="763" t="s">
        <v>295</v>
      </c>
      <c r="B24" s="763"/>
      <c r="C24" s="763"/>
      <c r="D24" s="763"/>
      <c r="E24" s="763"/>
      <c r="F24" s="763"/>
      <c r="G24" s="763"/>
      <c r="H24" s="763"/>
    </row>
    <row r="25" spans="1:8" s="75" customFormat="1" ht="30" customHeight="1" thickTop="1" thickBot="1" x14ac:dyDescent="0.25">
      <c r="A25" s="767" t="s">
        <v>194</v>
      </c>
      <c r="B25" s="767"/>
      <c r="C25" s="767"/>
      <c r="D25" s="767"/>
      <c r="E25" s="767"/>
      <c r="F25" s="767"/>
      <c r="G25" s="767"/>
      <c r="H25" s="767"/>
    </row>
    <row r="26" spans="1:8" s="76" customFormat="1" ht="30" customHeight="1" thickTop="1" x14ac:dyDescent="0.2">
      <c r="A26" s="768" t="s">
        <v>296</v>
      </c>
      <c r="B26" s="768"/>
      <c r="C26" s="768"/>
      <c r="D26" s="768"/>
      <c r="E26" s="768"/>
      <c r="F26" s="768"/>
      <c r="G26" s="768"/>
      <c r="H26" s="768"/>
    </row>
    <row r="27" spans="1:8" s="77" customFormat="1" ht="42" customHeight="1" x14ac:dyDescent="0.25">
      <c r="A27" s="769" t="s">
        <v>195</v>
      </c>
      <c r="B27" s="769"/>
      <c r="C27" s="769"/>
      <c r="D27" s="769"/>
      <c r="E27" s="769"/>
      <c r="F27" s="769"/>
      <c r="G27" s="769"/>
      <c r="H27" s="769"/>
    </row>
    <row r="28" spans="1:8" s="76" customFormat="1" ht="30" customHeight="1" x14ac:dyDescent="0.2">
      <c r="A28" s="770" t="s">
        <v>297</v>
      </c>
      <c r="B28" s="770"/>
      <c r="C28" s="770"/>
      <c r="D28" s="770"/>
      <c r="E28" s="770"/>
      <c r="F28" s="770"/>
      <c r="G28" s="770"/>
      <c r="H28" s="770"/>
    </row>
    <row r="29" spans="1:8" s="76" customFormat="1" ht="30" customHeight="1" x14ac:dyDescent="0.2">
      <c r="A29" s="510"/>
      <c r="B29" s="510"/>
      <c r="C29" s="510"/>
      <c r="D29" s="510"/>
      <c r="E29" s="510"/>
      <c r="F29" s="510"/>
      <c r="G29" s="510"/>
      <c r="H29" s="510"/>
    </row>
    <row r="30" spans="1:8" ht="15.75" customHeight="1" thickBot="1" x14ac:dyDescent="0.3">
      <c r="A30" s="771" t="s">
        <v>298</v>
      </c>
      <c r="B30" s="771"/>
      <c r="C30" s="771"/>
      <c r="D30" s="771"/>
      <c r="E30" s="771"/>
      <c r="F30" s="771"/>
      <c r="G30" s="771"/>
      <c r="H30" s="771"/>
    </row>
    <row r="31" spans="1:8" ht="16.5" thickTop="1" thickBot="1" x14ac:dyDescent="0.3"/>
    <row r="32" spans="1:8" ht="15.75" thickBot="1" x14ac:dyDescent="0.3">
      <c r="A32" s="764" t="s">
        <v>299</v>
      </c>
      <c r="B32" s="765"/>
      <c r="C32" s="765"/>
      <c r="D32" s="765"/>
      <c r="E32" s="765"/>
      <c r="F32" s="765"/>
      <c r="G32" s="765"/>
      <c r="H32" s="766"/>
    </row>
    <row r="33" spans="1:8" s="526" customFormat="1" ht="30" customHeight="1" x14ac:dyDescent="0.2">
      <c r="A33" s="525" t="s">
        <v>300</v>
      </c>
      <c r="B33" s="525" t="s">
        <v>301</v>
      </c>
      <c r="C33" s="525" t="s">
        <v>302</v>
      </c>
      <c r="D33" s="525" t="s">
        <v>303</v>
      </c>
      <c r="E33" s="525" t="s">
        <v>304</v>
      </c>
      <c r="F33" s="525" t="s">
        <v>305</v>
      </c>
      <c r="G33" s="525" t="s">
        <v>306</v>
      </c>
      <c r="H33" s="525" t="s">
        <v>307</v>
      </c>
    </row>
    <row r="34" spans="1:8" x14ac:dyDescent="0.25">
      <c r="A34" s="527"/>
      <c r="B34" s="528"/>
      <c r="C34" s="528"/>
      <c r="D34" s="528"/>
      <c r="E34" s="529">
        <f>IFERROR((C34-D34)/B34,0)</f>
        <v>0</v>
      </c>
      <c r="F34" s="530"/>
      <c r="G34" s="530"/>
      <c r="H34" s="529">
        <f>IFERROR((F34-G34)/B34,0)</f>
        <v>0</v>
      </c>
    </row>
    <row r="35" spans="1:8" x14ac:dyDescent="0.25">
      <c r="A35" s="527"/>
      <c r="B35" s="528"/>
      <c r="C35" s="528"/>
      <c r="D35" s="528"/>
      <c r="E35" s="529">
        <f t="shared" ref="E35:E45" si="0">IFERROR((C35-D35)/B35,0)</f>
        <v>0</v>
      </c>
      <c r="F35" s="530"/>
      <c r="G35" s="530"/>
      <c r="H35" s="529">
        <f t="shared" ref="H35:H45" si="1">IFERROR((F35-G35)/B35,0)</f>
        <v>0</v>
      </c>
    </row>
    <row r="36" spans="1:8" x14ac:dyDescent="0.25">
      <c r="A36" s="527"/>
      <c r="B36" s="528"/>
      <c r="C36" s="528"/>
      <c r="D36" s="528"/>
      <c r="E36" s="529">
        <f t="shared" si="0"/>
        <v>0</v>
      </c>
      <c r="F36" s="530"/>
      <c r="G36" s="530"/>
      <c r="H36" s="529">
        <f t="shared" si="1"/>
        <v>0</v>
      </c>
    </row>
    <row r="37" spans="1:8" x14ac:dyDescent="0.25">
      <c r="A37" s="527"/>
      <c r="B37" s="528"/>
      <c r="C37" s="528"/>
      <c r="D37" s="528"/>
      <c r="E37" s="529">
        <f t="shared" si="0"/>
        <v>0</v>
      </c>
      <c r="F37" s="530"/>
      <c r="G37" s="530"/>
      <c r="H37" s="529">
        <f t="shared" si="1"/>
        <v>0</v>
      </c>
    </row>
    <row r="38" spans="1:8" x14ac:dyDescent="0.25">
      <c r="A38" s="527"/>
      <c r="B38" s="528"/>
      <c r="C38" s="528"/>
      <c r="D38" s="528"/>
      <c r="E38" s="529">
        <f t="shared" si="0"/>
        <v>0</v>
      </c>
      <c r="F38" s="530"/>
      <c r="G38" s="530"/>
      <c r="H38" s="529">
        <f t="shared" si="1"/>
        <v>0</v>
      </c>
    </row>
    <row r="39" spans="1:8" x14ac:dyDescent="0.25">
      <c r="A39" s="527"/>
      <c r="B39" s="528"/>
      <c r="C39" s="528"/>
      <c r="D39" s="528"/>
      <c r="E39" s="529">
        <f t="shared" si="0"/>
        <v>0</v>
      </c>
      <c r="F39" s="530"/>
      <c r="G39" s="530"/>
      <c r="H39" s="529">
        <f t="shared" si="1"/>
        <v>0</v>
      </c>
    </row>
    <row r="40" spans="1:8" x14ac:dyDescent="0.25">
      <c r="A40" s="527"/>
      <c r="B40" s="528"/>
      <c r="C40" s="528"/>
      <c r="D40" s="528"/>
      <c r="E40" s="529">
        <f t="shared" si="0"/>
        <v>0</v>
      </c>
      <c r="F40" s="530"/>
      <c r="G40" s="530"/>
      <c r="H40" s="529">
        <f t="shared" si="1"/>
        <v>0</v>
      </c>
    </row>
    <row r="41" spans="1:8" x14ac:dyDescent="0.25">
      <c r="A41" s="527"/>
      <c r="B41" s="528"/>
      <c r="C41" s="528"/>
      <c r="D41" s="528"/>
      <c r="E41" s="529">
        <f t="shared" si="0"/>
        <v>0</v>
      </c>
      <c r="F41" s="530"/>
      <c r="G41" s="530"/>
      <c r="H41" s="529">
        <f t="shared" si="1"/>
        <v>0</v>
      </c>
    </row>
    <row r="42" spans="1:8" x14ac:dyDescent="0.25">
      <c r="A42" s="527"/>
      <c r="B42" s="528"/>
      <c r="C42" s="528"/>
      <c r="D42" s="528"/>
      <c r="E42" s="529">
        <f t="shared" si="0"/>
        <v>0</v>
      </c>
      <c r="F42" s="530"/>
      <c r="G42" s="530"/>
      <c r="H42" s="529">
        <f t="shared" si="1"/>
        <v>0</v>
      </c>
    </row>
    <row r="43" spans="1:8" x14ac:dyDescent="0.25">
      <c r="A43" s="527"/>
      <c r="B43" s="528"/>
      <c r="C43" s="528"/>
      <c r="D43" s="528"/>
      <c r="E43" s="529">
        <f t="shared" si="0"/>
        <v>0</v>
      </c>
      <c r="F43" s="530"/>
      <c r="G43" s="530"/>
      <c r="H43" s="529">
        <f t="shared" si="1"/>
        <v>0</v>
      </c>
    </row>
    <row r="44" spans="1:8" x14ac:dyDescent="0.25">
      <c r="A44" s="527"/>
      <c r="B44" s="528"/>
      <c r="C44" s="528"/>
      <c r="D44" s="528"/>
      <c r="E44" s="529">
        <f t="shared" si="0"/>
        <v>0</v>
      </c>
      <c r="F44" s="530"/>
      <c r="G44" s="530"/>
      <c r="H44" s="529">
        <f t="shared" si="1"/>
        <v>0</v>
      </c>
    </row>
    <row r="45" spans="1:8" ht="15.75" thickBot="1" x14ac:dyDescent="0.3">
      <c r="A45" s="527"/>
      <c r="B45" s="528"/>
      <c r="C45" s="528"/>
      <c r="D45" s="528"/>
      <c r="E45" s="529">
        <f t="shared" si="0"/>
        <v>0</v>
      </c>
      <c r="F45" s="530"/>
      <c r="G45" s="530"/>
      <c r="H45" s="529">
        <f t="shared" si="1"/>
        <v>0</v>
      </c>
    </row>
    <row r="46" spans="1:8" ht="15.75" thickBot="1" x14ac:dyDescent="0.3">
      <c r="A46" s="531"/>
      <c r="B46" s="531"/>
      <c r="C46" s="532"/>
      <c r="D46" s="533" t="s">
        <v>308</v>
      </c>
      <c r="E46" s="534">
        <f>TRUNC(AVERAGE(E34:E45),4)</f>
        <v>0</v>
      </c>
      <c r="G46" s="535" t="s">
        <v>309</v>
      </c>
      <c r="H46" s="534">
        <f>TRUNC(AVERAGE(H34:H45),4)</f>
        <v>0</v>
      </c>
    </row>
  </sheetData>
  <sheetProtection algorithmName="SHA-512" hashValue="OcW7TvV9v9mpcYe+6CQ8iol6ui2o0Iy3zAkG5RwNzAYudkrzc4jlap2nnNyy4sp0iOLltTVwEJicMjlUQkGnRQ==" saltValue="M24VXAgYS3jqGu5vz1P+MA==" spinCount="100000" sheet="1" objects="1" scenarios="1" selectLockedCells="1"/>
  <mergeCells count="24">
    <mergeCell ref="A1:H1"/>
    <mergeCell ref="A2:H2"/>
    <mergeCell ref="A3:H3"/>
    <mergeCell ref="A5:H5"/>
    <mergeCell ref="A6:H6"/>
    <mergeCell ref="A8:H8"/>
    <mergeCell ref="B10:D11"/>
    <mergeCell ref="B12:D12"/>
    <mergeCell ref="B13:D13"/>
    <mergeCell ref="B14:D14"/>
    <mergeCell ref="B15:D15"/>
    <mergeCell ref="B16:D16"/>
    <mergeCell ref="B17:D17"/>
    <mergeCell ref="B18:D18"/>
    <mergeCell ref="A20:H20"/>
    <mergeCell ref="A21:B21"/>
    <mergeCell ref="A23:H23"/>
    <mergeCell ref="A24:H24"/>
    <mergeCell ref="A32:H32"/>
    <mergeCell ref="A25:H25"/>
    <mergeCell ref="A26:H26"/>
    <mergeCell ref="A27:H27"/>
    <mergeCell ref="A28:H28"/>
    <mergeCell ref="A30:H30"/>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J129"/>
  <sheetViews>
    <sheetView showGridLines="0" view="pageBreakPreview" zoomScaleSheetLayoutView="100" workbookViewId="0">
      <selection activeCell="C80" sqref="C80"/>
    </sheetView>
  </sheetViews>
  <sheetFormatPr defaultColWidth="11.42578125" defaultRowHeight="12.75" x14ac:dyDescent="0.2"/>
  <cols>
    <col min="1" max="1" width="8.7109375" style="392" customWidth="1"/>
    <col min="2" max="2" width="58.7109375" style="392" customWidth="1"/>
    <col min="3" max="3" width="15.85546875" style="392" customWidth="1"/>
    <col min="4" max="9" width="14.7109375" style="392" customWidth="1"/>
    <col min="10" max="10" width="14.140625" style="391" customWidth="1"/>
    <col min="11" max="14" width="17.140625" style="391" customWidth="1"/>
    <col min="15" max="15" width="19.85546875" style="391" customWidth="1"/>
    <col min="16" max="16" width="17.140625" style="391" customWidth="1"/>
    <col min="17" max="17" width="34.28515625" style="391" customWidth="1"/>
    <col min="18" max="18" width="17.7109375" style="391" customWidth="1"/>
    <col min="19" max="19" width="13.42578125" style="391" customWidth="1"/>
    <col min="20" max="21" width="11.42578125" style="391" customWidth="1"/>
    <col min="22" max="22" width="16.5703125" style="391" customWidth="1"/>
    <col min="23" max="24" width="11.42578125" style="391"/>
    <col min="25" max="16384" width="11.42578125" style="392"/>
  </cols>
  <sheetData>
    <row r="1" spans="1:24" ht="21" customHeight="1" x14ac:dyDescent="0.2">
      <c r="A1" s="866" t="str">
        <f>RESUMO!A1</f>
        <v>TRIBUNAL REGIONAL ELEITORAL DO PARANÁ</v>
      </c>
      <c r="B1" s="866"/>
      <c r="C1" s="866"/>
      <c r="D1" s="866"/>
      <c r="E1" s="866"/>
      <c r="F1" s="866"/>
      <c r="G1" s="866"/>
      <c r="H1" s="866"/>
      <c r="I1" s="866"/>
    </row>
    <row r="2" spans="1:24" ht="15" customHeight="1" x14ac:dyDescent="0.2">
      <c r="A2" s="867" t="str">
        <f>RESUMO!A2</f>
        <v>PLANILHA - PROPOSTA DETALHADA</v>
      </c>
      <c r="B2" s="867"/>
      <c r="C2" s="867"/>
      <c r="D2" s="867"/>
      <c r="E2" s="867"/>
      <c r="F2" s="867"/>
      <c r="G2" s="867"/>
      <c r="H2" s="867"/>
      <c r="I2" s="867"/>
    </row>
    <row r="3" spans="1:24" ht="15" customHeight="1" x14ac:dyDescent="0.2">
      <c r="A3" s="868" t="str">
        <f>RESUMO!A3</f>
        <v>Serviços de Apoio Administrativo - Eleições 2024</v>
      </c>
      <c r="B3" s="868"/>
      <c r="C3" s="868"/>
      <c r="D3" s="868"/>
      <c r="E3" s="868"/>
      <c r="F3" s="868"/>
      <c r="G3" s="868"/>
      <c r="H3" s="868"/>
      <c r="I3" s="868"/>
    </row>
    <row r="4" spans="1:24" ht="15" customHeight="1" thickBot="1" x14ac:dyDescent="0.25">
      <c r="A4" s="868"/>
      <c r="B4" s="868"/>
      <c r="C4" s="868"/>
      <c r="D4" s="868"/>
      <c r="E4" s="868"/>
      <c r="F4" s="868"/>
      <c r="G4" s="868"/>
      <c r="H4" s="868"/>
      <c r="I4" s="868"/>
    </row>
    <row r="5" spans="1:24" ht="15" customHeight="1" x14ac:dyDescent="0.2">
      <c r="A5" s="175"/>
      <c r="B5" s="175"/>
      <c r="C5" s="175"/>
      <c r="D5" s="175"/>
      <c r="E5" s="175"/>
      <c r="F5" s="175"/>
      <c r="G5" s="175"/>
      <c r="H5" s="124" t="str">
        <f>RESUMO!G6</f>
        <v>PAD n.:</v>
      </c>
      <c r="I5" s="393" t="str">
        <f>RESUMO!H6</f>
        <v>6181/2023</v>
      </c>
    </row>
    <row r="6" spans="1:24" ht="15" customHeight="1" x14ac:dyDescent="0.2">
      <c r="A6" s="175"/>
      <c r="B6" s="175"/>
      <c r="C6" s="175"/>
      <c r="D6" s="175"/>
      <c r="E6" s="175"/>
      <c r="F6" s="175"/>
      <c r="G6" s="175"/>
      <c r="H6" s="124" t="str">
        <f>RESUMO!G7</f>
        <v>Licitação n.:</v>
      </c>
      <c r="I6" s="394">
        <f>RESUMO!H7</f>
        <v>0</v>
      </c>
    </row>
    <row r="7" spans="1:24" ht="15" customHeight="1" x14ac:dyDescent="0.2">
      <c r="A7" s="175"/>
      <c r="B7" s="175"/>
      <c r="C7" s="175"/>
      <c r="D7" s="175"/>
      <c r="E7" s="175"/>
      <c r="F7" s="175"/>
      <c r="G7" s="175"/>
      <c r="H7" s="124" t="str">
        <f>RESUMO!G8</f>
        <v>Data da Proposta:</v>
      </c>
      <c r="I7" s="395">
        <f>RESUMO!H8</f>
        <v>0</v>
      </c>
    </row>
    <row r="8" spans="1:24" ht="15" customHeight="1" thickBot="1" x14ac:dyDescent="0.25">
      <c r="A8" s="125"/>
      <c r="B8" s="125"/>
      <c r="C8" s="125"/>
      <c r="D8" s="125"/>
      <c r="E8" s="125"/>
      <c r="F8" s="125"/>
      <c r="G8" s="125"/>
      <c r="H8" s="125"/>
      <c r="I8" s="125"/>
    </row>
    <row r="9" spans="1:24" s="97" customFormat="1" ht="15" customHeight="1" x14ac:dyDescent="0.2">
      <c r="A9" s="869" t="str">
        <f>RESUMO!A10</f>
        <v>NOME DA EMPRESA</v>
      </c>
      <c r="B9" s="870"/>
      <c r="C9" s="870"/>
      <c r="D9" s="870"/>
      <c r="E9" s="870"/>
      <c r="F9" s="870"/>
      <c r="G9" s="870"/>
      <c r="H9" s="870"/>
      <c r="I9" s="871"/>
      <c r="J9" s="96"/>
      <c r="K9" s="96"/>
      <c r="L9" s="96"/>
      <c r="M9" s="96"/>
      <c r="N9" s="96"/>
      <c r="O9" s="96"/>
      <c r="P9" s="96"/>
      <c r="Q9" s="96"/>
      <c r="R9" s="96"/>
      <c r="S9" s="96"/>
      <c r="T9" s="96"/>
      <c r="U9" s="96"/>
      <c r="V9" s="96"/>
      <c r="W9" s="96"/>
      <c r="X9" s="96"/>
    </row>
    <row r="10" spans="1:24" s="97" customFormat="1" ht="15" customHeight="1" thickBot="1" x14ac:dyDescent="0.25">
      <c r="A10" s="872" t="str">
        <f>RESUMO!A11</f>
        <v>CNPJ</v>
      </c>
      <c r="B10" s="873"/>
      <c r="C10" s="873"/>
      <c r="D10" s="873"/>
      <c r="E10" s="873"/>
      <c r="F10" s="873"/>
      <c r="G10" s="873"/>
      <c r="H10" s="873"/>
      <c r="I10" s="874"/>
      <c r="J10" s="96"/>
      <c r="K10" s="96"/>
      <c r="L10" s="96"/>
      <c r="M10" s="96"/>
      <c r="N10" s="96"/>
      <c r="O10" s="96"/>
      <c r="P10" s="96"/>
      <c r="Q10" s="96"/>
      <c r="R10" s="96"/>
      <c r="S10" s="96"/>
      <c r="T10" s="96"/>
      <c r="U10" s="96"/>
      <c r="V10" s="96"/>
      <c r="W10" s="96"/>
      <c r="X10" s="96"/>
    </row>
    <row r="11" spans="1:24" s="97" customFormat="1" ht="15" customHeight="1" thickBot="1" x14ac:dyDescent="0.25">
      <c r="A11" s="126"/>
      <c r="B11" s="126"/>
      <c r="C11" s="126"/>
      <c r="D11" s="126"/>
      <c r="E11" s="126"/>
      <c r="F11" s="126"/>
      <c r="G11" s="126"/>
      <c r="H11" s="126"/>
      <c r="I11" s="127"/>
      <c r="J11" s="96"/>
      <c r="K11" s="96"/>
      <c r="L11" s="96"/>
      <c r="M11" s="96"/>
      <c r="N11" s="96"/>
      <c r="O11" s="96"/>
      <c r="P11" s="96"/>
      <c r="Q11" s="96"/>
      <c r="R11" s="96"/>
      <c r="S11" s="96"/>
      <c r="T11" s="96"/>
      <c r="U11" s="96"/>
      <c r="V11" s="96"/>
      <c r="W11" s="96"/>
      <c r="X11" s="96"/>
    </row>
    <row r="12" spans="1:24" s="97" customFormat="1" ht="30" customHeight="1" thickBot="1" x14ac:dyDescent="0.25">
      <c r="A12" s="863" t="s">
        <v>289</v>
      </c>
      <c r="B12" s="864"/>
      <c r="C12" s="864"/>
      <c r="D12" s="864"/>
      <c r="E12" s="864"/>
      <c r="F12" s="864"/>
      <c r="G12" s="864"/>
      <c r="H12" s="864"/>
      <c r="I12" s="865"/>
      <c r="J12" s="96"/>
      <c r="K12" s="96"/>
      <c r="L12" s="96"/>
      <c r="M12" s="96"/>
      <c r="N12" s="96"/>
      <c r="O12" s="96"/>
      <c r="P12" s="96"/>
      <c r="Q12" s="96"/>
      <c r="R12" s="96"/>
      <c r="S12" s="96"/>
      <c r="T12" s="96"/>
      <c r="U12" s="96"/>
      <c r="V12" s="96"/>
      <c r="W12" s="96"/>
      <c r="X12" s="96"/>
    </row>
    <row r="13" spans="1:24" s="97" customFormat="1" ht="15" customHeight="1" x14ac:dyDescent="0.2">
      <c r="A13" s="102"/>
      <c r="B13" s="102"/>
      <c r="C13" s="102"/>
      <c r="D13" s="102"/>
      <c r="E13" s="102"/>
      <c r="F13" s="102"/>
      <c r="G13" s="102"/>
      <c r="H13" s="102"/>
      <c r="I13" s="102"/>
      <c r="J13" s="96"/>
      <c r="K13" s="96"/>
      <c r="L13" s="96"/>
      <c r="M13" s="96"/>
      <c r="N13" s="96"/>
      <c r="O13" s="96"/>
      <c r="P13" s="96"/>
      <c r="Q13" s="96"/>
      <c r="R13" s="96"/>
      <c r="S13" s="96"/>
      <c r="T13" s="96"/>
      <c r="U13" s="96"/>
      <c r="V13" s="96"/>
      <c r="W13" s="96"/>
      <c r="X13" s="96"/>
    </row>
    <row r="14" spans="1:24" s="97" customFormat="1" ht="15" customHeight="1" x14ac:dyDescent="0.2">
      <c r="A14" s="172" t="s">
        <v>8</v>
      </c>
      <c r="B14" s="158" t="s">
        <v>251</v>
      </c>
      <c r="C14" s="172" t="s">
        <v>83</v>
      </c>
      <c r="D14" s="807" t="s">
        <v>250</v>
      </c>
      <c r="E14" s="808"/>
      <c r="F14" s="150"/>
      <c r="G14" s="813" t="s">
        <v>208</v>
      </c>
      <c r="H14" s="814"/>
      <c r="I14" s="149"/>
      <c r="J14" s="96"/>
      <c r="K14" s="96"/>
      <c r="L14" s="96"/>
      <c r="M14" s="96"/>
      <c r="N14" s="96"/>
      <c r="O14" s="96"/>
      <c r="P14" s="96"/>
      <c r="Q14" s="96"/>
      <c r="R14" s="96"/>
      <c r="S14" s="96"/>
      <c r="T14" s="96"/>
      <c r="U14" s="96"/>
      <c r="V14" s="96"/>
      <c r="W14" s="96"/>
      <c r="X14" s="96"/>
    </row>
    <row r="15" spans="1:24" s="97" customFormat="1" ht="15" customHeight="1" x14ac:dyDescent="0.2">
      <c r="A15" s="147">
        <f>'POSTOS RMC'!A16</f>
        <v>1</v>
      </c>
      <c r="B15" s="148" t="str">
        <f>'POSTOS RMC'!B16</f>
        <v>Auxiliar Administrativo I - nível médio - RMC</v>
      </c>
      <c r="C15" s="128">
        <f>'POSTOS RMC'!C16</f>
        <v>30</v>
      </c>
      <c r="D15" s="809">
        <f>C15*5</f>
        <v>150</v>
      </c>
      <c r="E15" s="810"/>
      <c r="F15" s="151"/>
      <c r="G15" s="815"/>
      <c r="H15" s="816"/>
      <c r="I15" s="149"/>
      <c r="J15" s="96"/>
      <c r="K15" s="96"/>
      <c r="L15" s="96"/>
      <c r="M15" s="96"/>
      <c r="N15" s="96"/>
      <c r="O15" s="96"/>
      <c r="P15" s="96"/>
      <c r="Q15" s="96"/>
      <c r="R15" s="96"/>
      <c r="S15" s="96"/>
      <c r="T15" s="96"/>
      <c r="U15" s="96"/>
      <c r="V15" s="96"/>
      <c r="W15" s="96"/>
      <c r="X15" s="96"/>
    </row>
    <row r="16" spans="1:24" s="97" customFormat="1" ht="15" customHeight="1" x14ac:dyDescent="0.2">
      <c r="A16" s="153">
        <f>'POSTOS RMC'!A17</f>
        <v>2</v>
      </c>
      <c r="B16" s="154" t="str">
        <f>'POSTOS RMC'!B17</f>
        <v>Auxiliar Administrativo II - nível médio apto a dirigir - RMC</v>
      </c>
      <c r="C16" s="155">
        <f>'POSTOS RMC'!C17</f>
        <v>30</v>
      </c>
      <c r="D16" s="811">
        <f t="shared" ref="D16:D21" si="0">C16*5</f>
        <v>150</v>
      </c>
      <c r="E16" s="812"/>
      <c r="F16" s="151"/>
      <c r="G16" s="160" t="s">
        <v>92</v>
      </c>
      <c r="H16" s="159" t="s">
        <v>233</v>
      </c>
      <c r="I16" s="149"/>
      <c r="J16" s="96"/>
      <c r="K16" s="96"/>
      <c r="L16" s="96"/>
      <c r="M16" s="96"/>
      <c r="N16" s="96"/>
      <c r="O16" s="96"/>
      <c r="P16" s="96"/>
      <c r="Q16" s="96"/>
      <c r="R16" s="96"/>
      <c r="S16" s="96"/>
      <c r="T16" s="96"/>
      <c r="U16" s="96"/>
      <c r="V16" s="96"/>
      <c r="W16" s="96"/>
      <c r="X16" s="96"/>
    </row>
    <row r="17" spans="1:24" s="97" customFormat="1" ht="15" customHeight="1" x14ac:dyDescent="0.2">
      <c r="A17" s="147">
        <f>'POSTOS RMC'!A18</f>
        <v>3</v>
      </c>
      <c r="B17" s="148" t="str">
        <f>'POSTOS RMC'!B18</f>
        <v>Auxiliar Administrativo II - nível médio capacitado em LIBRAS - RMC</v>
      </c>
      <c r="C17" s="128">
        <f>'POSTOS RMC'!C18</f>
        <v>30</v>
      </c>
      <c r="D17" s="809">
        <f t="shared" si="0"/>
        <v>150</v>
      </c>
      <c r="E17" s="810"/>
      <c r="F17" s="151"/>
      <c r="G17" s="162">
        <f>CITL!E18</f>
        <v>0</v>
      </c>
      <c r="H17" s="161">
        <f>CITL!F18</f>
        <v>0</v>
      </c>
      <c r="I17" s="149"/>
      <c r="J17" s="96"/>
      <c r="K17" s="96"/>
      <c r="L17" s="96"/>
      <c r="M17" s="96"/>
      <c r="N17" s="96"/>
      <c r="O17" s="96"/>
      <c r="P17" s="96"/>
      <c r="Q17" s="96"/>
      <c r="R17" s="96"/>
      <c r="S17" s="96"/>
      <c r="T17" s="96"/>
      <c r="U17" s="96"/>
      <c r="V17" s="96"/>
      <c r="W17" s="96"/>
      <c r="X17" s="96"/>
    </row>
    <row r="18" spans="1:24" s="97" customFormat="1" ht="15" customHeight="1" x14ac:dyDescent="0.2">
      <c r="A18" s="153">
        <f>'POSTOS RMC'!A19</f>
        <v>4</v>
      </c>
      <c r="B18" s="154" t="str">
        <f>'POSTOS RMC'!B19</f>
        <v>Auxiliar Administrativo III - nível superior - RMC</v>
      </c>
      <c r="C18" s="155">
        <f>'POSTOS RMC'!C19</f>
        <v>30</v>
      </c>
      <c r="D18" s="811">
        <f t="shared" si="0"/>
        <v>150</v>
      </c>
      <c r="E18" s="812"/>
      <c r="F18" s="151"/>
      <c r="G18" s="102"/>
      <c r="H18" s="174"/>
      <c r="I18" s="149"/>
      <c r="J18" s="96"/>
      <c r="K18" s="96"/>
      <c r="L18" s="96"/>
      <c r="M18" s="96"/>
      <c r="N18" s="96"/>
      <c r="O18" s="96"/>
      <c r="P18" s="96"/>
      <c r="Q18" s="96"/>
      <c r="R18" s="96"/>
      <c r="S18" s="96"/>
      <c r="T18" s="96"/>
      <c r="U18" s="96"/>
      <c r="V18" s="96"/>
      <c r="W18" s="96"/>
      <c r="X18" s="96"/>
    </row>
    <row r="19" spans="1:24" s="97" customFormat="1" ht="15" customHeight="1" x14ac:dyDescent="0.2">
      <c r="A19" s="147">
        <f>'POSTOS INTERIOR'!A16</f>
        <v>5</v>
      </c>
      <c r="B19" s="148" t="str">
        <f>'POSTOS INTERIOR'!B16</f>
        <v>Auxiliar Administrativo I - nível médio - INTERIOR</v>
      </c>
      <c r="C19" s="128">
        <f>'POSTOS INTERIOR'!C16</f>
        <v>30</v>
      </c>
      <c r="D19" s="809">
        <f t="shared" si="0"/>
        <v>150</v>
      </c>
      <c r="E19" s="810"/>
      <c r="F19" s="151"/>
      <c r="G19" s="102"/>
      <c r="H19" s="174"/>
      <c r="I19" s="149"/>
      <c r="J19" s="96"/>
      <c r="K19" s="96"/>
      <c r="L19" s="96"/>
      <c r="M19" s="96"/>
      <c r="N19" s="96"/>
      <c r="O19" s="96"/>
      <c r="P19" s="96"/>
      <c r="Q19" s="96"/>
      <c r="R19" s="96"/>
      <c r="S19" s="96"/>
      <c r="T19" s="96"/>
      <c r="U19" s="96"/>
      <c r="V19" s="96"/>
      <c r="W19" s="96"/>
      <c r="X19" s="96"/>
    </row>
    <row r="20" spans="1:24" s="97" customFormat="1" ht="15" customHeight="1" x14ac:dyDescent="0.2">
      <c r="A20" s="153">
        <f>'POSTOS INTERIOR'!A17</f>
        <v>6</v>
      </c>
      <c r="B20" s="154" t="str">
        <f>'POSTOS INTERIOR'!B17</f>
        <v>Auxiliar Administrativo II - nível médio apto a dirigir - INTERIOR</v>
      </c>
      <c r="C20" s="155">
        <f>'POSTOS INTERIOR'!C17</f>
        <v>30</v>
      </c>
      <c r="D20" s="811">
        <f t="shared" si="0"/>
        <v>150</v>
      </c>
      <c r="E20" s="812"/>
      <c r="F20" s="151"/>
      <c r="G20" s="102"/>
      <c r="H20" s="174"/>
      <c r="I20" s="149"/>
      <c r="J20" s="96"/>
      <c r="K20" s="96"/>
      <c r="L20" s="96"/>
      <c r="M20" s="96"/>
      <c r="N20" s="96"/>
      <c r="O20" s="96"/>
      <c r="P20" s="96"/>
      <c r="Q20" s="96"/>
      <c r="R20" s="96"/>
      <c r="S20" s="96"/>
      <c r="T20" s="96"/>
      <c r="U20" s="96"/>
      <c r="V20" s="96"/>
      <c r="W20" s="96"/>
      <c r="X20" s="96"/>
    </row>
    <row r="21" spans="1:24" s="97" customFormat="1" ht="15" customHeight="1" x14ac:dyDescent="0.2">
      <c r="A21" s="147">
        <f>'POSTOS INTERIOR'!A18</f>
        <v>7</v>
      </c>
      <c r="B21" s="148" t="str">
        <f>'POSTOS INTERIOR'!B18</f>
        <v>Auxiliar Administrativo III - nível superior - INTERIOR</v>
      </c>
      <c r="C21" s="128">
        <f>'POSTOS INTERIOR'!C18</f>
        <v>30</v>
      </c>
      <c r="D21" s="809">
        <f t="shared" si="0"/>
        <v>150</v>
      </c>
      <c r="E21" s="810"/>
      <c r="F21" s="152"/>
      <c r="G21" s="102"/>
      <c r="H21" s="174"/>
      <c r="I21" s="149"/>
      <c r="J21" s="96"/>
      <c r="K21" s="96"/>
      <c r="L21" s="96"/>
      <c r="M21" s="96"/>
      <c r="N21" s="96"/>
      <c r="O21" s="96"/>
      <c r="P21" s="96"/>
      <c r="Q21" s="96"/>
      <c r="R21" s="96"/>
      <c r="S21" s="96"/>
      <c r="T21" s="96"/>
      <c r="U21" s="96"/>
      <c r="V21" s="96"/>
      <c r="W21" s="96"/>
      <c r="X21" s="96"/>
    </row>
    <row r="22" spans="1:24" s="97" customFormat="1" ht="15" customHeight="1" x14ac:dyDescent="0.2">
      <c r="G22" s="102"/>
      <c r="H22" s="129"/>
      <c r="I22" s="130"/>
      <c r="J22" s="96"/>
      <c r="K22" s="96"/>
      <c r="L22" s="96"/>
      <c r="M22" s="96"/>
      <c r="N22" s="96"/>
      <c r="O22" s="96"/>
      <c r="P22" s="96"/>
      <c r="Q22" s="96"/>
      <c r="R22" s="96"/>
      <c r="S22" s="96"/>
      <c r="T22" s="96"/>
      <c r="U22" s="96"/>
      <c r="V22" s="96"/>
      <c r="W22" s="96"/>
      <c r="X22" s="96"/>
    </row>
    <row r="23" spans="1:24" s="97" customFormat="1" ht="24.95" customHeight="1" thickBot="1" x14ac:dyDescent="0.3">
      <c r="A23" s="875" t="s">
        <v>56</v>
      </c>
      <c r="B23" s="875"/>
      <c r="C23" s="875"/>
      <c r="D23" s="875"/>
      <c r="E23" s="875"/>
      <c r="F23" s="875"/>
      <c r="G23" s="875"/>
      <c r="H23" s="875"/>
      <c r="I23" s="875"/>
      <c r="J23" s="396"/>
      <c r="K23" s="396"/>
      <c r="L23" s="396"/>
      <c r="M23" s="396"/>
      <c r="N23" s="396"/>
      <c r="O23" s="396"/>
      <c r="P23" s="396"/>
      <c r="Q23" s="95"/>
      <c r="R23" s="96"/>
      <c r="S23" s="96"/>
      <c r="T23" s="96"/>
      <c r="U23" s="96"/>
      <c r="V23" s="96"/>
      <c r="W23" s="96"/>
      <c r="X23" s="96"/>
    </row>
    <row r="24" spans="1:24" s="97" customFormat="1" ht="64.5" customHeight="1" thickTop="1" x14ac:dyDescent="0.2">
      <c r="A24" s="876" t="str">
        <f>A14</f>
        <v>Item</v>
      </c>
      <c r="B24" s="876" t="str">
        <f>B14</f>
        <v>Posto de Trabalho</v>
      </c>
      <c r="C24" s="877" t="s">
        <v>5</v>
      </c>
      <c r="D24" s="881" t="s">
        <v>65</v>
      </c>
      <c r="E24" s="506" t="s">
        <v>16</v>
      </c>
      <c r="F24" s="506" t="s">
        <v>14</v>
      </c>
      <c r="G24" s="879" t="s">
        <v>11</v>
      </c>
      <c r="H24" s="881" t="s">
        <v>29</v>
      </c>
      <c r="I24" s="881" t="s">
        <v>58</v>
      </c>
      <c r="J24" s="396"/>
      <c r="K24" s="396"/>
      <c r="L24" s="396"/>
      <c r="M24" s="396"/>
      <c r="N24" s="396"/>
      <c r="O24" s="396"/>
      <c r="P24" s="396"/>
      <c r="Q24" s="95"/>
      <c r="R24" s="95"/>
      <c r="S24" s="96"/>
      <c r="T24" s="96"/>
      <c r="U24" s="96"/>
      <c r="V24" s="96"/>
      <c r="W24" s="96"/>
      <c r="X24" s="96"/>
    </row>
    <row r="25" spans="1:24" s="97" customFormat="1" ht="15" customHeight="1" x14ac:dyDescent="0.2">
      <c r="A25" s="876"/>
      <c r="B25" s="876"/>
      <c r="C25" s="878"/>
      <c r="D25" s="882"/>
      <c r="E25" s="132">
        <v>0.2</v>
      </c>
      <c r="F25" s="132">
        <f>E104</f>
        <v>0</v>
      </c>
      <c r="G25" s="880"/>
      <c r="H25" s="882"/>
      <c r="I25" s="882"/>
      <c r="J25" s="396"/>
      <c r="K25" s="396"/>
      <c r="L25" s="396"/>
      <c r="M25" s="396"/>
      <c r="N25" s="396"/>
      <c r="O25" s="396"/>
      <c r="P25" s="396"/>
      <c r="Q25" s="95"/>
      <c r="R25" s="95"/>
      <c r="S25" s="96"/>
      <c r="T25" s="96"/>
      <c r="U25" s="96"/>
      <c r="V25" s="96"/>
      <c r="W25" s="96"/>
      <c r="X25" s="96"/>
    </row>
    <row r="26" spans="1:24" s="97" customFormat="1" ht="15" customHeight="1" x14ac:dyDescent="0.2">
      <c r="A26" s="156">
        <f>$A$15</f>
        <v>1</v>
      </c>
      <c r="B26" s="157" t="str">
        <f>$B$15</f>
        <v>Auxiliar Administrativo I - nível médio - RMC</v>
      </c>
      <c r="C26" s="133">
        <f>'POSTOS RMC'!$D$16</f>
        <v>0</v>
      </c>
      <c r="D26" s="133">
        <f t="shared" ref="D26:D31" si="1">(C26/D15)*1.5</f>
        <v>0</v>
      </c>
      <c r="E26" s="133">
        <f>D26*$E$25</f>
        <v>0</v>
      </c>
      <c r="F26" s="133">
        <f t="shared" ref="F26:F31" si="2">(D26+E26)*$F$25</f>
        <v>0</v>
      </c>
      <c r="G26" s="133">
        <f t="shared" ref="G26:G31" si="3">D26+E26+F26</f>
        <v>0</v>
      </c>
      <c r="H26" s="133">
        <f>G26*$G$17</f>
        <v>0</v>
      </c>
      <c r="I26" s="163">
        <f t="shared" ref="I26:I31" si="4">ROUND((G26+H26),2)</f>
        <v>0</v>
      </c>
      <c r="J26" s="396"/>
      <c r="K26" s="396"/>
      <c r="L26" s="396"/>
      <c r="M26" s="396"/>
      <c r="N26" s="396"/>
      <c r="O26" s="396"/>
      <c r="P26" s="396"/>
      <c r="Q26" s="95"/>
      <c r="R26" s="95"/>
      <c r="S26" s="96"/>
      <c r="T26" s="96"/>
      <c r="U26" s="96"/>
      <c r="V26" s="96"/>
      <c r="W26" s="96"/>
      <c r="X26" s="96"/>
    </row>
    <row r="27" spans="1:24" s="97" customFormat="1" ht="15" customHeight="1" x14ac:dyDescent="0.2">
      <c r="A27" s="156">
        <f>$A$16</f>
        <v>2</v>
      </c>
      <c r="B27" s="157" t="str">
        <f>$B$16</f>
        <v>Auxiliar Administrativo II - nível médio apto a dirigir - RMC</v>
      </c>
      <c r="C27" s="133">
        <f>'POSTOS RMC'!$D$17</f>
        <v>0</v>
      </c>
      <c r="D27" s="133">
        <f t="shared" si="1"/>
        <v>0</v>
      </c>
      <c r="E27" s="133">
        <f t="shared" ref="E27:E32" si="5">D27*$E$25</f>
        <v>0</v>
      </c>
      <c r="F27" s="133">
        <f t="shared" si="2"/>
        <v>0</v>
      </c>
      <c r="G27" s="133">
        <f t="shared" si="3"/>
        <v>0</v>
      </c>
      <c r="H27" s="133">
        <f t="shared" ref="H27:H29" si="6">G27*$G$17</f>
        <v>0</v>
      </c>
      <c r="I27" s="163">
        <f t="shared" si="4"/>
        <v>0</v>
      </c>
      <c r="J27" s="396"/>
      <c r="K27" s="396"/>
      <c r="L27" s="396"/>
      <c r="M27" s="396"/>
      <c r="N27" s="396"/>
      <c r="O27" s="396"/>
      <c r="P27" s="396"/>
      <c r="Q27" s="95"/>
      <c r="R27" s="95"/>
      <c r="S27" s="96"/>
      <c r="T27" s="96"/>
      <c r="U27" s="96"/>
      <c r="V27" s="96"/>
      <c r="W27" s="96"/>
      <c r="X27" s="96"/>
    </row>
    <row r="28" spans="1:24" s="97" customFormat="1" ht="15" customHeight="1" x14ac:dyDescent="0.2">
      <c r="A28" s="156">
        <f>$A$17</f>
        <v>3</v>
      </c>
      <c r="B28" s="157" t="str">
        <f>$B$17</f>
        <v>Auxiliar Administrativo II - nível médio capacitado em LIBRAS - RMC</v>
      </c>
      <c r="C28" s="133">
        <f>'POSTOS RMC'!$D$18</f>
        <v>0</v>
      </c>
      <c r="D28" s="133">
        <f t="shared" si="1"/>
        <v>0</v>
      </c>
      <c r="E28" s="133">
        <f t="shared" si="5"/>
        <v>0</v>
      </c>
      <c r="F28" s="133">
        <f t="shared" si="2"/>
        <v>0</v>
      </c>
      <c r="G28" s="133">
        <f t="shared" si="3"/>
        <v>0</v>
      </c>
      <c r="H28" s="133">
        <f t="shared" si="6"/>
        <v>0</v>
      </c>
      <c r="I28" s="163">
        <f t="shared" si="4"/>
        <v>0</v>
      </c>
      <c r="J28" s="396"/>
      <c r="K28" s="396"/>
      <c r="L28" s="396"/>
      <c r="M28" s="396"/>
      <c r="N28" s="396"/>
      <c r="O28" s="396"/>
      <c r="P28" s="396"/>
      <c r="Q28" s="95"/>
      <c r="R28" s="95"/>
      <c r="S28" s="96"/>
      <c r="T28" s="96"/>
      <c r="U28" s="96"/>
      <c r="V28" s="96"/>
      <c r="W28" s="96"/>
      <c r="X28" s="96"/>
    </row>
    <row r="29" spans="1:24" s="97" customFormat="1" ht="15" customHeight="1" x14ac:dyDescent="0.2">
      <c r="A29" s="156">
        <f>$A$18</f>
        <v>4</v>
      </c>
      <c r="B29" s="157" t="str">
        <f>$B$18</f>
        <v>Auxiliar Administrativo III - nível superior - RMC</v>
      </c>
      <c r="C29" s="133">
        <f>'POSTOS RMC'!$D$19</f>
        <v>0</v>
      </c>
      <c r="D29" s="133">
        <f t="shared" si="1"/>
        <v>0</v>
      </c>
      <c r="E29" s="133">
        <f t="shared" si="5"/>
        <v>0</v>
      </c>
      <c r="F29" s="133">
        <f t="shared" si="2"/>
        <v>0</v>
      </c>
      <c r="G29" s="133">
        <f t="shared" si="3"/>
        <v>0</v>
      </c>
      <c r="H29" s="133">
        <f t="shared" si="6"/>
        <v>0</v>
      </c>
      <c r="I29" s="163">
        <f t="shared" si="4"/>
        <v>0</v>
      </c>
      <c r="J29" s="396"/>
      <c r="K29" s="396"/>
      <c r="L29" s="396"/>
      <c r="M29" s="396"/>
      <c r="N29" s="396"/>
      <c r="O29" s="396"/>
      <c r="P29" s="396"/>
      <c r="Q29" s="95"/>
      <c r="R29" s="95"/>
      <c r="S29" s="96"/>
      <c r="T29" s="96"/>
      <c r="U29" s="96"/>
      <c r="V29" s="96"/>
      <c r="W29" s="96"/>
      <c r="X29" s="96"/>
    </row>
    <row r="30" spans="1:24" s="97" customFormat="1" ht="15" customHeight="1" x14ac:dyDescent="0.2">
      <c r="A30" s="156">
        <f>$A$19</f>
        <v>5</v>
      </c>
      <c r="B30" s="157" t="str">
        <f>$B$19</f>
        <v>Auxiliar Administrativo I - nível médio - INTERIOR</v>
      </c>
      <c r="C30" s="133">
        <f>'POSTOS INTERIOR'!$D$16</f>
        <v>0</v>
      </c>
      <c r="D30" s="133">
        <f t="shared" si="1"/>
        <v>0</v>
      </c>
      <c r="E30" s="133">
        <f t="shared" si="5"/>
        <v>0</v>
      </c>
      <c r="F30" s="133">
        <f t="shared" si="2"/>
        <v>0</v>
      </c>
      <c r="G30" s="133">
        <f t="shared" si="3"/>
        <v>0</v>
      </c>
      <c r="H30" s="133">
        <f>G30*$H$17</f>
        <v>0</v>
      </c>
      <c r="I30" s="163">
        <f t="shared" si="4"/>
        <v>0</v>
      </c>
      <c r="J30" s="396"/>
      <c r="K30" s="396"/>
      <c r="L30" s="396"/>
      <c r="M30" s="396"/>
      <c r="N30" s="396"/>
      <c r="O30" s="396"/>
      <c r="P30" s="396"/>
      <c r="Q30" s="95"/>
      <c r="R30" s="95"/>
      <c r="S30" s="96"/>
      <c r="T30" s="96"/>
      <c r="U30" s="96"/>
      <c r="V30" s="96"/>
      <c r="W30" s="96"/>
      <c r="X30" s="96"/>
    </row>
    <row r="31" spans="1:24" s="97" customFormat="1" ht="15" customHeight="1" x14ac:dyDescent="0.2">
      <c r="A31" s="156">
        <f>$A$20</f>
        <v>6</v>
      </c>
      <c r="B31" s="157" t="str">
        <f>$B$20</f>
        <v>Auxiliar Administrativo II - nível médio apto a dirigir - INTERIOR</v>
      </c>
      <c r="C31" s="133">
        <f>'POSTOS INTERIOR'!$D$17</f>
        <v>0</v>
      </c>
      <c r="D31" s="133">
        <f t="shared" si="1"/>
        <v>0</v>
      </c>
      <c r="E31" s="133">
        <f t="shared" si="5"/>
        <v>0</v>
      </c>
      <c r="F31" s="133">
        <f t="shared" si="2"/>
        <v>0</v>
      </c>
      <c r="G31" s="133">
        <f t="shared" si="3"/>
        <v>0</v>
      </c>
      <c r="H31" s="133">
        <f>G31*$H$17</f>
        <v>0</v>
      </c>
      <c r="I31" s="163">
        <f t="shared" si="4"/>
        <v>0</v>
      </c>
      <c r="J31" s="396"/>
      <c r="K31" s="396"/>
      <c r="L31" s="396"/>
      <c r="M31" s="396"/>
      <c r="N31" s="396"/>
      <c r="O31" s="396"/>
      <c r="P31" s="396"/>
      <c r="Q31" s="95"/>
      <c r="R31" s="95"/>
      <c r="S31" s="96"/>
      <c r="T31" s="96"/>
      <c r="U31" s="96"/>
      <c r="V31" s="96"/>
      <c r="W31" s="96"/>
      <c r="X31" s="96"/>
    </row>
    <row r="32" spans="1:24" s="97" customFormat="1" ht="15" customHeight="1" x14ac:dyDescent="0.2">
      <c r="A32" s="156">
        <f>$A$21</f>
        <v>7</v>
      </c>
      <c r="B32" s="157" t="str">
        <f>$B$21</f>
        <v>Auxiliar Administrativo III - nível superior - INTERIOR</v>
      </c>
      <c r="C32" s="133">
        <f>'POSTOS INTERIOR'!$D$18</f>
        <v>0</v>
      </c>
      <c r="D32" s="133">
        <f>(C32/D21)*1.5</f>
        <v>0</v>
      </c>
      <c r="E32" s="133">
        <f t="shared" si="5"/>
        <v>0</v>
      </c>
      <c r="F32" s="133">
        <f>(D32+E32)*$F$25</f>
        <v>0</v>
      </c>
      <c r="G32" s="133">
        <f>D32+E32+F32</f>
        <v>0</v>
      </c>
      <c r="H32" s="133">
        <f>G32*$H$17</f>
        <v>0</v>
      </c>
      <c r="I32" s="163">
        <f>ROUND((G32+H32),2)</f>
        <v>0</v>
      </c>
      <c r="J32" s="396"/>
      <c r="K32" s="396"/>
      <c r="L32" s="396"/>
      <c r="M32" s="396"/>
      <c r="N32" s="396"/>
      <c r="O32" s="396"/>
      <c r="P32" s="396"/>
      <c r="Q32" s="95"/>
      <c r="R32" s="95"/>
      <c r="S32" s="96"/>
      <c r="T32" s="96"/>
      <c r="U32" s="96"/>
      <c r="V32" s="96"/>
      <c r="W32" s="96"/>
      <c r="X32" s="96"/>
    </row>
    <row r="33" spans="1:24" s="97" customFormat="1" ht="24.95" customHeight="1" thickBot="1" x14ac:dyDescent="0.3">
      <c r="A33" s="875" t="s">
        <v>57</v>
      </c>
      <c r="B33" s="875"/>
      <c r="C33" s="875"/>
      <c r="D33" s="875"/>
      <c r="E33" s="875"/>
      <c r="F33" s="875"/>
      <c r="G33" s="875"/>
      <c r="H33" s="875"/>
      <c r="I33" s="875"/>
      <c r="J33" s="396"/>
      <c r="K33" s="396"/>
      <c r="L33" s="396"/>
      <c r="M33" s="396"/>
      <c r="N33" s="396"/>
      <c r="O33" s="396"/>
      <c r="P33" s="396"/>
      <c r="Q33" s="95"/>
      <c r="R33" s="95"/>
      <c r="S33" s="96"/>
      <c r="T33" s="96"/>
      <c r="U33" s="96"/>
      <c r="V33" s="96"/>
      <c r="W33" s="96"/>
      <c r="X33" s="96"/>
    </row>
    <row r="34" spans="1:24" s="97" customFormat="1" ht="64.5" customHeight="1" thickTop="1" x14ac:dyDescent="0.2">
      <c r="A34" s="876" t="str">
        <f>A14</f>
        <v>Item</v>
      </c>
      <c r="B34" s="876" t="str">
        <f>B14</f>
        <v>Posto de Trabalho</v>
      </c>
      <c r="C34" s="877" t="s">
        <v>5</v>
      </c>
      <c r="D34" s="885" t="s">
        <v>66</v>
      </c>
      <c r="E34" s="131" t="s">
        <v>16</v>
      </c>
      <c r="F34" s="131" t="s">
        <v>14</v>
      </c>
      <c r="G34" s="883" t="s">
        <v>11</v>
      </c>
      <c r="H34" s="885" t="s">
        <v>29</v>
      </c>
      <c r="I34" s="885" t="s">
        <v>59</v>
      </c>
      <c r="J34" s="396"/>
      <c r="K34" s="396"/>
      <c r="L34" s="396"/>
      <c r="M34" s="396"/>
      <c r="N34" s="396"/>
      <c r="O34" s="396"/>
      <c r="P34" s="396"/>
      <c r="Q34" s="95"/>
      <c r="R34" s="95"/>
      <c r="S34" s="96"/>
      <c r="T34" s="96"/>
      <c r="U34" s="96"/>
      <c r="V34" s="96"/>
      <c r="W34" s="96"/>
      <c r="X34" s="96"/>
    </row>
    <row r="35" spans="1:24" s="97" customFormat="1" ht="15" customHeight="1" x14ac:dyDescent="0.2">
      <c r="A35" s="876"/>
      <c r="B35" s="876"/>
      <c r="C35" s="878"/>
      <c r="D35" s="886"/>
      <c r="E35" s="132">
        <v>0.2</v>
      </c>
      <c r="F35" s="132">
        <f>E104</f>
        <v>0</v>
      </c>
      <c r="G35" s="884"/>
      <c r="H35" s="886"/>
      <c r="I35" s="886"/>
      <c r="J35" s="396"/>
      <c r="K35" s="396"/>
      <c r="L35" s="396"/>
      <c r="M35" s="396"/>
      <c r="N35" s="396"/>
      <c r="O35" s="396"/>
      <c r="P35" s="396"/>
      <c r="Q35" s="95"/>
      <c r="R35" s="95"/>
      <c r="S35" s="96"/>
      <c r="T35" s="96"/>
      <c r="U35" s="96"/>
      <c r="V35" s="96"/>
      <c r="W35" s="96"/>
      <c r="X35" s="96"/>
    </row>
    <row r="36" spans="1:24" s="97" customFormat="1" ht="15" customHeight="1" x14ac:dyDescent="0.2">
      <c r="A36" s="156">
        <f>$A$15</f>
        <v>1</v>
      </c>
      <c r="B36" s="157" t="str">
        <f>$B$15</f>
        <v>Auxiliar Administrativo I - nível médio - RMC</v>
      </c>
      <c r="C36" s="133">
        <f>'POSTOS RMC'!$D$16</f>
        <v>0</v>
      </c>
      <c r="D36" s="134">
        <f t="shared" ref="D36:D41" si="7">(C36/(D15))*2</f>
        <v>0</v>
      </c>
      <c r="E36" s="134">
        <f t="shared" ref="E36:E41" si="8">D36*$E$35</f>
        <v>0</v>
      </c>
      <c r="F36" s="133">
        <f t="shared" ref="F36:F40" si="9">(D36+E36)*$F$25</f>
        <v>0</v>
      </c>
      <c r="G36" s="133">
        <f t="shared" ref="G36:G40" si="10">D36+E36+F36</f>
        <v>0</v>
      </c>
      <c r="H36" s="133">
        <f t="shared" ref="H36:H39" si="11">G36*$G$17</f>
        <v>0</v>
      </c>
      <c r="I36" s="163">
        <f t="shared" ref="I36:I40" si="12">ROUND((G36+H36),2)</f>
        <v>0</v>
      </c>
      <c r="J36" s="396"/>
      <c r="K36" s="396"/>
      <c r="L36" s="396"/>
      <c r="M36" s="396"/>
      <c r="N36" s="396"/>
      <c r="O36" s="396"/>
      <c r="P36" s="396"/>
      <c r="Q36" s="95"/>
      <c r="R36" s="95"/>
      <c r="S36" s="96"/>
      <c r="T36" s="96"/>
      <c r="U36" s="96"/>
      <c r="V36" s="96"/>
      <c r="W36" s="96"/>
      <c r="X36" s="96"/>
    </row>
    <row r="37" spans="1:24" s="97" customFormat="1" ht="15" customHeight="1" x14ac:dyDescent="0.2">
      <c r="A37" s="156">
        <f>$A$16</f>
        <v>2</v>
      </c>
      <c r="B37" s="157" t="str">
        <f>$B$16</f>
        <v>Auxiliar Administrativo II - nível médio apto a dirigir - RMC</v>
      </c>
      <c r="C37" s="133">
        <f>'POSTOS RMC'!$D$17</f>
        <v>0</v>
      </c>
      <c r="D37" s="134">
        <f t="shared" si="7"/>
        <v>0</v>
      </c>
      <c r="E37" s="134">
        <f t="shared" si="8"/>
        <v>0</v>
      </c>
      <c r="F37" s="133">
        <f t="shared" si="9"/>
        <v>0</v>
      </c>
      <c r="G37" s="133">
        <f t="shared" si="10"/>
        <v>0</v>
      </c>
      <c r="H37" s="133">
        <f t="shared" si="11"/>
        <v>0</v>
      </c>
      <c r="I37" s="163">
        <f t="shared" si="12"/>
        <v>0</v>
      </c>
      <c r="J37" s="396"/>
      <c r="K37" s="396"/>
      <c r="L37" s="396"/>
      <c r="M37" s="396"/>
      <c r="N37" s="396"/>
      <c r="O37" s="396"/>
      <c r="P37" s="396"/>
      <c r="Q37" s="95"/>
      <c r="R37" s="95"/>
      <c r="S37" s="96"/>
      <c r="T37" s="96"/>
      <c r="U37" s="96"/>
      <c r="V37" s="96"/>
      <c r="W37" s="96"/>
      <c r="X37" s="96"/>
    </row>
    <row r="38" spans="1:24" s="97" customFormat="1" ht="15" customHeight="1" x14ac:dyDescent="0.2">
      <c r="A38" s="156">
        <f>$A$17</f>
        <v>3</v>
      </c>
      <c r="B38" s="157" t="str">
        <f>$B$17</f>
        <v>Auxiliar Administrativo II - nível médio capacitado em LIBRAS - RMC</v>
      </c>
      <c r="C38" s="133">
        <f>'POSTOS RMC'!$D$18</f>
        <v>0</v>
      </c>
      <c r="D38" s="134">
        <f t="shared" si="7"/>
        <v>0</v>
      </c>
      <c r="E38" s="134">
        <f t="shared" si="8"/>
        <v>0</v>
      </c>
      <c r="F38" s="133">
        <f t="shared" si="9"/>
        <v>0</v>
      </c>
      <c r="G38" s="133">
        <f t="shared" si="10"/>
        <v>0</v>
      </c>
      <c r="H38" s="133">
        <f t="shared" si="11"/>
        <v>0</v>
      </c>
      <c r="I38" s="163">
        <f t="shared" si="12"/>
        <v>0</v>
      </c>
      <c r="J38" s="396"/>
      <c r="K38" s="396"/>
      <c r="L38" s="396"/>
      <c r="M38" s="396"/>
      <c r="N38" s="396"/>
      <c r="O38" s="396"/>
      <c r="P38" s="396"/>
      <c r="Q38" s="95"/>
      <c r="R38" s="95"/>
      <c r="S38" s="96"/>
      <c r="T38" s="96"/>
      <c r="U38" s="96"/>
      <c r="V38" s="96"/>
      <c r="W38" s="96"/>
      <c r="X38" s="96"/>
    </row>
    <row r="39" spans="1:24" s="97" customFormat="1" ht="15" customHeight="1" x14ac:dyDescent="0.2">
      <c r="A39" s="156">
        <f>$A$18</f>
        <v>4</v>
      </c>
      <c r="B39" s="157" t="str">
        <f>$B$18</f>
        <v>Auxiliar Administrativo III - nível superior - RMC</v>
      </c>
      <c r="C39" s="133">
        <f>'POSTOS RMC'!$D$19</f>
        <v>0</v>
      </c>
      <c r="D39" s="134">
        <f t="shared" si="7"/>
        <v>0</v>
      </c>
      <c r="E39" s="134">
        <f t="shared" si="8"/>
        <v>0</v>
      </c>
      <c r="F39" s="133">
        <f t="shared" si="9"/>
        <v>0</v>
      </c>
      <c r="G39" s="133">
        <f t="shared" si="10"/>
        <v>0</v>
      </c>
      <c r="H39" s="133">
        <f t="shared" si="11"/>
        <v>0</v>
      </c>
      <c r="I39" s="163">
        <f t="shared" si="12"/>
        <v>0</v>
      </c>
      <c r="J39" s="396"/>
      <c r="K39" s="396"/>
      <c r="L39" s="396"/>
      <c r="M39" s="396"/>
      <c r="N39" s="396"/>
      <c r="O39" s="396"/>
      <c r="P39" s="396"/>
      <c r="Q39" s="95"/>
      <c r="R39" s="95"/>
      <c r="S39" s="96"/>
      <c r="T39" s="96"/>
      <c r="U39" s="96"/>
      <c r="V39" s="96"/>
      <c r="W39" s="96"/>
      <c r="X39" s="96"/>
    </row>
    <row r="40" spans="1:24" s="97" customFormat="1" ht="15" customHeight="1" x14ac:dyDescent="0.2">
      <c r="A40" s="156">
        <f>$A$19</f>
        <v>5</v>
      </c>
      <c r="B40" s="157" t="str">
        <f>$B$19</f>
        <v>Auxiliar Administrativo I - nível médio - INTERIOR</v>
      </c>
      <c r="C40" s="133">
        <f>'POSTOS INTERIOR'!$D$16</f>
        <v>0</v>
      </c>
      <c r="D40" s="134">
        <f t="shared" si="7"/>
        <v>0</v>
      </c>
      <c r="E40" s="134">
        <f t="shared" si="8"/>
        <v>0</v>
      </c>
      <c r="F40" s="133">
        <f t="shared" si="9"/>
        <v>0</v>
      </c>
      <c r="G40" s="133">
        <f t="shared" si="10"/>
        <v>0</v>
      </c>
      <c r="H40" s="133">
        <f>G40*$H$17</f>
        <v>0</v>
      </c>
      <c r="I40" s="163">
        <f t="shared" si="12"/>
        <v>0</v>
      </c>
      <c r="J40" s="396"/>
      <c r="K40" s="396"/>
      <c r="L40" s="396"/>
      <c r="M40" s="396"/>
      <c r="N40" s="396"/>
      <c r="O40" s="396"/>
      <c r="P40" s="396"/>
      <c r="Q40" s="95"/>
      <c r="R40" s="95"/>
      <c r="S40" s="96"/>
      <c r="T40" s="96"/>
      <c r="U40" s="96"/>
      <c r="V40" s="96"/>
      <c r="W40" s="96"/>
      <c r="X40" s="96"/>
    </row>
    <row r="41" spans="1:24" s="97" customFormat="1" ht="15" customHeight="1" x14ac:dyDescent="0.2">
      <c r="A41" s="156">
        <f>$A$20</f>
        <v>6</v>
      </c>
      <c r="B41" s="157" t="str">
        <f>$B$20</f>
        <v>Auxiliar Administrativo II - nível médio apto a dirigir - INTERIOR</v>
      </c>
      <c r="C41" s="133">
        <f>'POSTOS INTERIOR'!$D$17</f>
        <v>0</v>
      </c>
      <c r="D41" s="134">
        <f t="shared" si="7"/>
        <v>0</v>
      </c>
      <c r="E41" s="134">
        <f t="shared" si="8"/>
        <v>0</v>
      </c>
      <c r="F41" s="133">
        <f>(D41+E41)*$F$25</f>
        <v>0</v>
      </c>
      <c r="G41" s="133">
        <f>D41+E41+F41</f>
        <v>0</v>
      </c>
      <c r="H41" s="133">
        <f>G41*$H$17</f>
        <v>0</v>
      </c>
      <c r="I41" s="163">
        <f>ROUND((G41+H41),2)</f>
        <v>0</v>
      </c>
      <c r="J41" s="396"/>
      <c r="K41" s="396"/>
      <c r="L41" s="396"/>
      <c r="M41" s="396"/>
      <c r="N41" s="396"/>
      <c r="O41" s="396"/>
      <c r="P41" s="396"/>
      <c r="Q41" s="95"/>
      <c r="R41" s="95"/>
      <c r="S41" s="96"/>
      <c r="T41" s="96"/>
      <c r="U41" s="96"/>
      <c r="V41" s="96"/>
      <c r="W41" s="96"/>
      <c r="X41" s="96"/>
    </row>
    <row r="42" spans="1:24" s="97" customFormat="1" ht="15" customHeight="1" x14ac:dyDescent="0.2">
      <c r="A42" s="156">
        <f>$A$21</f>
        <v>7</v>
      </c>
      <c r="B42" s="157" t="str">
        <f>$B$21</f>
        <v>Auxiliar Administrativo III - nível superior - INTERIOR</v>
      </c>
      <c r="C42" s="133">
        <f>'POSTOS INTERIOR'!$D$18</f>
        <v>0</v>
      </c>
      <c r="D42" s="134">
        <f>(C42/(D21))*2</f>
        <v>0</v>
      </c>
      <c r="E42" s="134">
        <f t="shared" ref="E42" si="13">D42*$E$35</f>
        <v>0</v>
      </c>
      <c r="F42" s="135">
        <f t="shared" ref="F42" si="14">(D42+E42)*$F$35</f>
        <v>0</v>
      </c>
      <c r="G42" s="135">
        <f t="shared" ref="G42" si="15">D42+E42+F42</f>
        <v>0</v>
      </c>
      <c r="H42" s="133">
        <f>G42*$H$17</f>
        <v>0</v>
      </c>
      <c r="I42" s="163">
        <f t="shared" ref="I42" si="16">ROUND((G42+H42),2)</f>
        <v>0</v>
      </c>
      <c r="J42" s="396"/>
      <c r="K42" s="396"/>
      <c r="L42" s="396"/>
      <c r="M42" s="396"/>
      <c r="N42" s="396"/>
      <c r="O42" s="396"/>
      <c r="P42" s="396"/>
      <c r="Q42" s="95"/>
      <c r="R42" s="95"/>
      <c r="S42" s="96"/>
      <c r="T42" s="96"/>
      <c r="U42" s="96"/>
      <c r="V42" s="96"/>
      <c r="W42" s="96"/>
      <c r="X42" s="96"/>
    </row>
    <row r="43" spans="1:24" s="97" customFormat="1" ht="15" customHeight="1" x14ac:dyDescent="0.2">
      <c r="A43" s="136"/>
      <c r="B43" s="137"/>
      <c r="C43" s="138"/>
      <c r="D43" s="138"/>
      <c r="E43" s="138"/>
      <c r="F43" s="139"/>
      <c r="G43" s="139"/>
      <c r="H43" s="139"/>
      <c r="I43" s="140"/>
      <c r="J43" s="396"/>
      <c r="K43" s="396"/>
      <c r="L43" s="396"/>
      <c r="M43" s="396"/>
      <c r="N43" s="396"/>
      <c r="O43" s="396"/>
      <c r="P43" s="396"/>
      <c r="Q43" s="95"/>
      <c r="R43" s="95"/>
      <c r="S43" s="96"/>
      <c r="T43" s="96"/>
      <c r="U43" s="96"/>
      <c r="V43" s="96"/>
      <c r="W43" s="96"/>
      <c r="X43" s="96"/>
    </row>
    <row r="44" spans="1:24" s="97" customFormat="1" ht="24.95" customHeight="1" thickBot="1" x14ac:dyDescent="0.3">
      <c r="A44" s="887" t="s">
        <v>55</v>
      </c>
      <c r="B44" s="887"/>
      <c r="C44" s="887"/>
      <c r="D44" s="887"/>
      <c r="E44" s="887"/>
      <c r="F44" s="887"/>
      <c r="G44" s="887"/>
      <c r="H44" s="887"/>
      <c r="I44" s="887"/>
      <c r="J44" s="396"/>
      <c r="K44" s="396"/>
      <c r="L44" s="396"/>
      <c r="M44" s="396"/>
      <c r="N44" s="396"/>
      <c r="O44" s="396"/>
      <c r="P44" s="396"/>
      <c r="Q44" s="95"/>
      <c r="R44" s="95"/>
      <c r="S44" s="96"/>
      <c r="T44" s="96"/>
      <c r="U44" s="96"/>
      <c r="V44" s="96"/>
      <c r="W44" s="96"/>
      <c r="X44" s="96"/>
    </row>
    <row r="45" spans="1:24" s="97" customFormat="1" ht="64.5" customHeight="1" thickTop="1" x14ac:dyDescent="0.2">
      <c r="A45" s="888" t="str">
        <f>A14</f>
        <v>Item</v>
      </c>
      <c r="B45" s="888" t="str">
        <f>B14</f>
        <v>Posto de Trabalho</v>
      </c>
      <c r="C45" s="877" t="s">
        <v>5</v>
      </c>
      <c r="D45" s="893" t="s">
        <v>67</v>
      </c>
      <c r="E45" s="176" t="s">
        <v>16</v>
      </c>
      <c r="F45" s="176" t="s">
        <v>14</v>
      </c>
      <c r="G45" s="889" t="s">
        <v>11</v>
      </c>
      <c r="H45" s="893" t="s">
        <v>29</v>
      </c>
      <c r="I45" s="891" t="s">
        <v>60</v>
      </c>
      <c r="J45" s="396"/>
      <c r="K45" s="396"/>
      <c r="L45" s="396"/>
      <c r="M45" s="396"/>
      <c r="N45" s="396"/>
      <c r="O45" s="396"/>
      <c r="P45" s="396"/>
      <c r="Q45" s="95"/>
      <c r="R45" s="95"/>
      <c r="S45" s="96"/>
      <c r="T45" s="96"/>
      <c r="U45" s="96"/>
      <c r="V45" s="96"/>
      <c r="W45" s="96"/>
      <c r="X45" s="96"/>
    </row>
    <row r="46" spans="1:24" s="97" customFormat="1" x14ac:dyDescent="0.2">
      <c r="A46" s="876"/>
      <c r="B46" s="876"/>
      <c r="C46" s="878"/>
      <c r="D46" s="892"/>
      <c r="E46" s="132">
        <v>0.2</v>
      </c>
      <c r="F46" s="132">
        <f>E104</f>
        <v>0</v>
      </c>
      <c r="G46" s="890"/>
      <c r="H46" s="892"/>
      <c r="I46" s="892"/>
      <c r="J46" s="396"/>
      <c r="K46" s="396"/>
      <c r="L46" s="396"/>
      <c r="M46" s="396"/>
      <c r="N46" s="396"/>
      <c r="O46" s="396"/>
      <c r="P46" s="396"/>
      <c r="Q46" s="95"/>
      <c r="R46" s="95"/>
      <c r="S46" s="96"/>
      <c r="T46" s="96"/>
      <c r="U46" s="96"/>
      <c r="V46" s="96"/>
      <c r="W46" s="96"/>
      <c r="X46" s="96"/>
    </row>
    <row r="47" spans="1:24" s="97" customFormat="1" ht="15" customHeight="1" x14ac:dyDescent="0.2">
      <c r="A47" s="156">
        <f>$A$15</f>
        <v>1</v>
      </c>
      <c r="B47" s="157" t="str">
        <f>$B$15</f>
        <v>Auxiliar Administrativo I - nível médio - RMC</v>
      </c>
      <c r="C47" s="133">
        <f>'POSTOS RMC'!$D$16</f>
        <v>0</v>
      </c>
      <c r="D47" s="134">
        <f t="shared" ref="D47:D52" si="17">(((C47/(D15))*1.1428571)*1.2)*1.5</f>
        <v>0</v>
      </c>
      <c r="E47" s="134">
        <f t="shared" ref="E47:E52" si="18">D47*$E$46</f>
        <v>0</v>
      </c>
      <c r="F47" s="135">
        <f t="shared" ref="F47:F52" si="19">(D47+E47)*$F$46</f>
        <v>0</v>
      </c>
      <c r="G47" s="133">
        <f t="shared" ref="G47:G52" si="20">D47+E47+F47</f>
        <v>0</v>
      </c>
      <c r="H47" s="133">
        <f>G47*$G$17</f>
        <v>0</v>
      </c>
      <c r="I47" s="163">
        <f t="shared" ref="I47:I52" si="21">ROUND((G47+H47),2)</f>
        <v>0</v>
      </c>
      <c r="J47" s="396"/>
      <c r="K47" s="396"/>
      <c r="L47" s="396"/>
      <c r="M47" s="396"/>
      <c r="N47" s="396"/>
      <c r="O47" s="396"/>
      <c r="P47" s="396"/>
      <c r="Q47" s="95"/>
      <c r="R47" s="95"/>
      <c r="S47" s="96"/>
      <c r="T47" s="96"/>
      <c r="U47" s="96"/>
      <c r="V47" s="96"/>
      <c r="W47" s="96"/>
      <c r="X47" s="96"/>
    </row>
    <row r="48" spans="1:24" s="97" customFormat="1" ht="15" customHeight="1" x14ac:dyDescent="0.2">
      <c r="A48" s="156">
        <f>$A$16</f>
        <v>2</v>
      </c>
      <c r="B48" s="157" t="str">
        <f>$B$16</f>
        <v>Auxiliar Administrativo II - nível médio apto a dirigir - RMC</v>
      </c>
      <c r="C48" s="133">
        <f>'POSTOS RMC'!$D$17</f>
        <v>0</v>
      </c>
      <c r="D48" s="134">
        <f t="shared" si="17"/>
        <v>0</v>
      </c>
      <c r="E48" s="134">
        <f t="shared" si="18"/>
        <v>0</v>
      </c>
      <c r="F48" s="135">
        <f t="shared" si="19"/>
        <v>0</v>
      </c>
      <c r="G48" s="133">
        <f t="shared" si="20"/>
        <v>0</v>
      </c>
      <c r="H48" s="133">
        <f t="shared" ref="H48:H50" si="22">G48*$G$17</f>
        <v>0</v>
      </c>
      <c r="I48" s="163">
        <f t="shared" si="21"/>
        <v>0</v>
      </c>
      <c r="J48" s="396"/>
      <c r="K48" s="396"/>
      <c r="L48" s="396"/>
      <c r="M48" s="396"/>
      <c r="N48" s="396"/>
      <c r="O48" s="396"/>
      <c r="P48" s="396"/>
      <c r="Q48" s="95"/>
      <c r="R48" s="95"/>
      <c r="S48" s="96"/>
      <c r="T48" s="96"/>
      <c r="U48" s="96"/>
      <c r="V48" s="96"/>
      <c r="W48" s="96"/>
      <c r="X48" s="96"/>
    </row>
    <row r="49" spans="1:24" s="97" customFormat="1" ht="15" customHeight="1" x14ac:dyDescent="0.2">
      <c r="A49" s="156">
        <f>$A$17</f>
        <v>3</v>
      </c>
      <c r="B49" s="157" t="str">
        <f>$B$17</f>
        <v>Auxiliar Administrativo II - nível médio capacitado em LIBRAS - RMC</v>
      </c>
      <c r="C49" s="133">
        <f>'POSTOS RMC'!$D$18</f>
        <v>0</v>
      </c>
      <c r="D49" s="134">
        <f t="shared" si="17"/>
        <v>0</v>
      </c>
      <c r="E49" s="134">
        <f t="shared" si="18"/>
        <v>0</v>
      </c>
      <c r="F49" s="135">
        <f t="shared" si="19"/>
        <v>0</v>
      </c>
      <c r="G49" s="133">
        <f t="shared" si="20"/>
        <v>0</v>
      </c>
      <c r="H49" s="133">
        <f t="shared" si="22"/>
        <v>0</v>
      </c>
      <c r="I49" s="163">
        <f t="shared" si="21"/>
        <v>0</v>
      </c>
      <c r="J49" s="396"/>
      <c r="K49" s="396"/>
      <c r="L49" s="396"/>
      <c r="M49" s="396"/>
      <c r="N49" s="396"/>
      <c r="O49" s="396"/>
      <c r="P49" s="396"/>
      <c r="Q49" s="95"/>
      <c r="R49" s="95"/>
      <c r="S49" s="96"/>
      <c r="T49" s="96"/>
      <c r="U49" s="96"/>
      <c r="V49" s="96"/>
      <c r="W49" s="96"/>
      <c r="X49" s="96"/>
    </row>
    <row r="50" spans="1:24" s="97" customFormat="1" ht="15" customHeight="1" x14ac:dyDescent="0.2">
      <c r="A50" s="156">
        <f>$A$18</f>
        <v>4</v>
      </c>
      <c r="B50" s="157" t="str">
        <f>$B$18</f>
        <v>Auxiliar Administrativo III - nível superior - RMC</v>
      </c>
      <c r="C50" s="133">
        <f>'POSTOS RMC'!$D$19</f>
        <v>0</v>
      </c>
      <c r="D50" s="134">
        <f t="shared" si="17"/>
        <v>0</v>
      </c>
      <c r="E50" s="134">
        <f t="shared" si="18"/>
        <v>0</v>
      </c>
      <c r="F50" s="135">
        <f t="shared" si="19"/>
        <v>0</v>
      </c>
      <c r="G50" s="133">
        <f t="shared" si="20"/>
        <v>0</v>
      </c>
      <c r="H50" s="133">
        <f t="shared" si="22"/>
        <v>0</v>
      </c>
      <c r="I50" s="163">
        <f t="shared" si="21"/>
        <v>0</v>
      </c>
      <c r="J50" s="396"/>
      <c r="K50" s="396"/>
      <c r="L50" s="396"/>
      <c r="M50" s="396"/>
      <c r="N50" s="396"/>
      <c r="O50" s="396"/>
      <c r="P50" s="396"/>
      <c r="Q50" s="95"/>
      <c r="R50" s="95"/>
      <c r="S50" s="96"/>
      <c r="T50" s="96"/>
      <c r="U50" s="96"/>
      <c r="V50" s="96"/>
      <c r="W50" s="96"/>
      <c r="X50" s="96"/>
    </row>
    <row r="51" spans="1:24" s="97" customFormat="1" ht="15" customHeight="1" x14ac:dyDescent="0.2">
      <c r="A51" s="156">
        <f>$A$19</f>
        <v>5</v>
      </c>
      <c r="B51" s="157" t="str">
        <f>$B$19</f>
        <v>Auxiliar Administrativo I - nível médio - INTERIOR</v>
      </c>
      <c r="C51" s="133">
        <f>'POSTOS INTERIOR'!$D$16</f>
        <v>0</v>
      </c>
      <c r="D51" s="134">
        <f t="shared" si="17"/>
        <v>0</v>
      </c>
      <c r="E51" s="134">
        <f t="shared" si="18"/>
        <v>0</v>
      </c>
      <c r="F51" s="135">
        <f t="shared" si="19"/>
        <v>0</v>
      </c>
      <c r="G51" s="133">
        <f t="shared" si="20"/>
        <v>0</v>
      </c>
      <c r="H51" s="133">
        <f>G51*$H$17</f>
        <v>0</v>
      </c>
      <c r="I51" s="163">
        <f t="shared" si="21"/>
        <v>0</v>
      </c>
      <c r="J51" s="396"/>
      <c r="K51" s="396"/>
      <c r="L51" s="396"/>
      <c r="M51" s="396"/>
      <c r="N51" s="396"/>
      <c r="O51" s="396"/>
      <c r="P51" s="396"/>
      <c r="Q51" s="95"/>
      <c r="R51" s="95"/>
      <c r="S51" s="96"/>
      <c r="T51" s="96"/>
      <c r="U51" s="96"/>
      <c r="V51" s="96"/>
      <c r="W51" s="96"/>
      <c r="X51" s="96"/>
    </row>
    <row r="52" spans="1:24" s="97" customFormat="1" ht="15" customHeight="1" x14ac:dyDescent="0.2">
      <c r="A52" s="156">
        <f>$A$20</f>
        <v>6</v>
      </c>
      <c r="B52" s="157" t="str">
        <f>$B$20</f>
        <v>Auxiliar Administrativo II - nível médio apto a dirigir - INTERIOR</v>
      </c>
      <c r="C52" s="133">
        <f>'POSTOS INTERIOR'!$D$17</f>
        <v>0</v>
      </c>
      <c r="D52" s="134">
        <f t="shared" si="17"/>
        <v>0</v>
      </c>
      <c r="E52" s="134">
        <f t="shared" si="18"/>
        <v>0</v>
      </c>
      <c r="F52" s="135">
        <f t="shared" si="19"/>
        <v>0</v>
      </c>
      <c r="G52" s="133">
        <f t="shared" si="20"/>
        <v>0</v>
      </c>
      <c r="H52" s="133">
        <f>G52*$H$17</f>
        <v>0</v>
      </c>
      <c r="I52" s="163">
        <f t="shared" si="21"/>
        <v>0</v>
      </c>
      <c r="J52" s="396"/>
      <c r="K52" s="396"/>
      <c r="L52" s="396"/>
      <c r="M52" s="396"/>
      <c r="N52" s="396"/>
      <c r="O52" s="396"/>
      <c r="P52" s="396"/>
      <c r="Q52" s="95"/>
      <c r="R52" s="95"/>
      <c r="S52" s="96"/>
      <c r="T52" s="96"/>
      <c r="U52" s="96"/>
      <c r="V52" s="96"/>
      <c r="W52" s="96"/>
      <c r="X52" s="96"/>
    </row>
    <row r="53" spans="1:24" s="97" customFormat="1" ht="15" customHeight="1" x14ac:dyDescent="0.2">
      <c r="A53" s="156">
        <f>$A$21</f>
        <v>7</v>
      </c>
      <c r="B53" s="157" t="str">
        <f>$B$21</f>
        <v>Auxiliar Administrativo III - nível superior - INTERIOR</v>
      </c>
      <c r="C53" s="133">
        <f>'POSTOS INTERIOR'!$D$18</f>
        <v>0</v>
      </c>
      <c r="D53" s="134">
        <f>(((C53/(D21))*1.1428571)*1.2)*1.5</f>
        <v>0</v>
      </c>
      <c r="E53" s="134">
        <f>D53*$E$46</f>
        <v>0</v>
      </c>
      <c r="F53" s="135">
        <f t="shared" ref="F53" si="23">(D53+E53)*$F$46</f>
        <v>0</v>
      </c>
      <c r="G53" s="135">
        <f t="shared" ref="G53" si="24">D53+E53+F53</f>
        <v>0</v>
      </c>
      <c r="H53" s="133">
        <f>G53*$H$17</f>
        <v>0</v>
      </c>
      <c r="I53" s="163">
        <f t="shared" ref="I53" si="25">ROUND((G53+H53),2)</f>
        <v>0</v>
      </c>
      <c r="J53" s="396"/>
      <c r="K53" s="396"/>
      <c r="L53" s="396"/>
      <c r="M53" s="396"/>
      <c r="N53" s="396"/>
      <c r="O53" s="396"/>
      <c r="P53" s="396"/>
      <c r="Q53" s="95"/>
      <c r="R53" s="95"/>
      <c r="S53" s="96"/>
      <c r="T53" s="96"/>
      <c r="U53" s="96"/>
      <c r="V53" s="96"/>
      <c r="W53" s="96"/>
      <c r="X53" s="96"/>
    </row>
    <row r="54" spans="1:24" s="97" customFormat="1" ht="15" customHeight="1" x14ac:dyDescent="0.2">
      <c r="A54" s="136"/>
      <c r="B54" s="137"/>
      <c r="C54" s="138"/>
      <c r="D54" s="138"/>
      <c r="E54" s="138"/>
      <c r="F54" s="139"/>
      <c r="G54" s="139"/>
      <c r="H54" s="139"/>
      <c r="I54" s="140"/>
      <c r="J54" s="396"/>
      <c r="K54" s="396"/>
      <c r="L54" s="396"/>
      <c r="M54" s="396"/>
      <c r="N54" s="396"/>
      <c r="O54" s="396"/>
      <c r="P54" s="396"/>
      <c r="Q54" s="95"/>
      <c r="R54" s="95"/>
      <c r="S54" s="96"/>
      <c r="T54" s="96"/>
      <c r="U54" s="96"/>
      <c r="V54" s="96"/>
      <c r="W54" s="96"/>
      <c r="X54" s="96"/>
    </row>
    <row r="55" spans="1:24" s="97" customFormat="1" ht="24.95" customHeight="1" thickBot="1" x14ac:dyDescent="0.3">
      <c r="A55" s="887" t="s">
        <v>54</v>
      </c>
      <c r="B55" s="887"/>
      <c r="C55" s="887"/>
      <c r="D55" s="887"/>
      <c r="E55" s="887"/>
      <c r="F55" s="887"/>
      <c r="G55" s="887"/>
      <c r="H55" s="887"/>
      <c r="I55" s="887"/>
      <c r="J55" s="396"/>
      <c r="K55" s="396"/>
      <c r="L55" s="396"/>
      <c r="M55" s="396"/>
      <c r="N55" s="396"/>
      <c r="O55" s="396"/>
      <c r="P55" s="396"/>
      <c r="Q55" s="396"/>
      <c r="R55" s="95"/>
      <c r="S55" s="96"/>
      <c r="T55" s="96"/>
      <c r="U55" s="96"/>
      <c r="V55" s="96"/>
      <c r="W55" s="96"/>
      <c r="X55" s="96"/>
    </row>
    <row r="56" spans="1:24" s="97" customFormat="1" ht="64.5" customHeight="1" thickTop="1" x14ac:dyDescent="0.2">
      <c r="A56" s="888" t="str">
        <f>A14</f>
        <v>Item</v>
      </c>
      <c r="B56" s="888" t="str">
        <f>B14</f>
        <v>Posto de Trabalho</v>
      </c>
      <c r="C56" s="877" t="s">
        <v>5</v>
      </c>
      <c r="D56" s="893" t="s">
        <v>68</v>
      </c>
      <c r="E56" s="176" t="s">
        <v>16</v>
      </c>
      <c r="F56" s="176" t="s">
        <v>14</v>
      </c>
      <c r="G56" s="889" t="s">
        <v>11</v>
      </c>
      <c r="H56" s="893" t="s">
        <v>29</v>
      </c>
      <c r="I56" s="891" t="s">
        <v>61</v>
      </c>
      <c r="J56" s="396"/>
      <c r="K56" s="396"/>
      <c r="L56" s="396"/>
      <c r="M56" s="396"/>
      <c r="N56" s="396"/>
      <c r="O56" s="396"/>
      <c r="P56" s="396"/>
      <c r="Q56" s="396"/>
      <c r="R56" s="95"/>
      <c r="S56" s="96"/>
      <c r="T56" s="96"/>
      <c r="U56" s="96"/>
      <c r="V56" s="96"/>
      <c r="W56" s="96"/>
      <c r="X56" s="96"/>
    </row>
    <row r="57" spans="1:24" s="97" customFormat="1" ht="15" customHeight="1" x14ac:dyDescent="0.2">
      <c r="A57" s="876"/>
      <c r="B57" s="876"/>
      <c r="C57" s="878"/>
      <c r="D57" s="892"/>
      <c r="E57" s="132">
        <v>0.2</v>
      </c>
      <c r="F57" s="132">
        <f>E104</f>
        <v>0</v>
      </c>
      <c r="G57" s="890"/>
      <c r="H57" s="892"/>
      <c r="I57" s="892"/>
      <c r="J57" s="396"/>
      <c r="K57" s="396"/>
      <c r="L57" s="396"/>
      <c r="M57" s="396"/>
      <c r="N57" s="396"/>
      <c r="O57" s="396"/>
      <c r="P57" s="396"/>
      <c r="Q57" s="396"/>
      <c r="R57" s="95"/>
      <c r="S57" s="96"/>
      <c r="T57" s="96"/>
      <c r="U57" s="96"/>
      <c r="V57" s="96"/>
      <c r="W57" s="96"/>
      <c r="X57" s="96"/>
    </row>
    <row r="58" spans="1:24" s="97" customFormat="1" ht="15" customHeight="1" x14ac:dyDescent="0.2">
      <c r="A58" s="156">
        <f>$A$15</f>
        <v>1</v>
      </c>
      <c r="B58" s="157" t="str">
        <f>$B$15</f>
        <v>Auxiliar Administrativo I - nível médio - RMC</v>
      </c>
      <c r="C58" s="133">
        <f>'POSTOS RMC'!$D$16</f>
        <v>0</v>
      </c>
      <c r="D58" s="134">
        <f t="shared" ref="D58:D63" si="26">(((C58/(D15))*1.1428571)*1.2)*2</f>
        <v>0</v>
      </c>
      <c r="E58" s="134">
        <f t="shared" ref="E58:E63" si="27">D58*$E$57</f>
        <v>0</v>
      </c>
      <c r="F58" s="135">
        <f t="shared" ref="F58:F63" si="28">(D58+E58)*$F$57</f>
        <v>0</v>
      </c>
      <c r="G58" s="133">
        <f t="shared" ref="G58:G63" si="29">D58+E58+F58</f>
        <v>0</v>
      </c>
      <c r="H58" s="133">
        <f>G58*$G$17</f>
        <v>0</v>
      </c>
      <c r="I58" s="163">
        <f t="shared" ref="I58:I63" si="30">ROUND((G58+H58),2)</f>
        <v>0</v>
      </c>
      <c r="J58" s="396"/>
      <c r="K58" s="396"/>
      <c r="L58" s="396"/>
      <c r="M58" s="396"/>
      <c r="N58" s="396"/>
      <c r="O58" s="396"/>
      <c r="P58" s="396"/>
      <c r="Q58" s="95"/>
      <c r="R58" s="95"/>
      <c r="S58" s="96"/>
      <c r="T58" s="96"/>
      <c r="U58" s="96"/>
      <c r="V58" s="96"/>
      <c r="W58" s="96"/>
      <c r="X58" s="96"/>
    </row>
    <row r="59" spans="1:24" s="97" customFormat="1" ht="15" customHeight="1" x14ac:dyDescent="0.2">
      <c r="A59" s="156">
        <f>$A$16</f>
        <v>2</v>
      </c>
      <c r="B59" s="157" t="str">
        <f>$B$16</f>
        <v>Auxiliar Administrativo II - nível médio apto a dirigir - RMC</v>
      </c>
      <c r="C59" s="133">
        <f>'POSTOS RMC'!$D$17</f>
        <v>0</v>
      </c>
      <c r="D59" s="134">
        <f t="shared" si="26"/>
        <v>0</v>
      </c>
      <c r="E59" s="134">
        <f t="shared" si="27"/>
        <v>0</v>
      </c>
      <c r="F59" s="135">
        <f t="shared" si="28"/>
        <v>0</v>
      </c>
      <c r="G59" s="133">
        <f t="shared" si="29"/>
        <v>0</v>
      </c>
      <c r="H59" s="133">
        <f t="shared" ref="H59:H61" si="31">G59*$G$17</f>
        <v>0</v>
      </c>
      <c r="I59" s="163">
        <f t="shared" si="30"/>
        <v>0</v>
      </c>
      <c r="J59" s="396"/>
      <c r="K59" s="396"/>
      <c r="L59" s="396"/>
      <c r="M59" s="396"/>
      <c r="N59" s="396"/>
      <c r="O59" s="396"/>
      <c r="P59" s="396"/>
      <c r="Q59" s="95"/>
      <c r="R59" s="95"/>
      <c r="S59" s="96"/>
      <c r="T59" s="96"/>
      <c r="U59" s="96"/>
      <c r="V59" s="96"/>
      <c r="W59" s="96"/>
      <c r="X59" s="96"/>
    </row>
    <row r="60" spans="1:24" s="97" customFormat="1" ht="15" customHeight="1" x14ac:dyDescent="0.2">
      <c r="A60" s="156">
        <f>$A$17</f>
        <v>3</v>
      </c>
      <c r="B60" s="157" t="str">
        <f>$B$17</f>
        <v>Auxiliar Administrativo II - nível médio capacitado em LIBRAS - RMC</v>
      </c>
      <c r="C60" s="133">
        <f>'POSTOS RMC'!$D$18</f>
        <v>0</v>
      </c>
      <c r="D60" s="134">
        <f t="shared" si="26"/>
        <v>0</v>
      </c>
      <c r="E60" s="134">
        <f t="shared" si="27"/>
        <v>0</v>
      </c>
      <c r="F60" s="135">
        <f t="shared" si="28"/>
        <v>0</v>
      </c>
      <c r="G60" s="133">
        <f t="shared" si="29"/>
        <v>0</v>
      </c>
      <c r="H60" s="133">
        <f t="shared" si="31"/>
        <v>0</v>
      </c>
      <c r="I60" s="163">
        <f t="shared" si="30"/>
        <v>0</v>
      </c>
      <c r="J60" s="396"/>
      <c r="K60" s="396"/>
      <c r="L60" s="396"/>
      <c r="M60" s="396"/>
      <c r="N60" s="396"/>
      <c r="O60" s="396"/>
      <c r="P60" s="396"/>
      <c r="Q60" s="95"/>
      <c r="R60" s="95"/>
      <c r="S60" s="96"/>
      <c r="T60" s="96"/>
      <c r="U60" s="96"/>
      <c r="V60" s="96"/>
      <c r="W60" s="96"/>
      <c r="X60" s="96"/>
    </row>
    <row r="61" spans="1:24" s="97" customFormat="1" ht="15" customHeight="1" x14ac:dyDescent="0.2">
      <c r="A61" s="156">
        <f>$A$18</f>
        <v>4</v>
      </c>
      <c r="B61" s="157" t="str">
        <f>$B$18</f>
        <v>Auxiliar Administrativo III - nível superior - RMC</v>
      </c>
      <c r="C61" s="133">
        <f>'POSTOS RMC'!$D$19</f>
        <v>0</v>
      </c>
      <c r="D61" s="134">
        <f t="shared" si="26"/>
        <v>0</v>
      </c>
      <c r="E61" s="134">
        <f t="shared" si="27"/>
        <v>0</v>
      </c>
      <c r="F61" s="135">
        <f t="shared" si="28"/>
        <v>0</v>
      </c>
      <c r="G61" s="133">
        <f t="shared" si="29"/>
        <v>0</v>
      </c>
      <c r="H61" s="133">
        <f t="shared" si="31"/>
        <v>0</v>
      </c>
      <c r="I61" s="163">
        <f t="shared" si="30"/>
        <v>0</v>
      </c>
      <c r="J61" s="396"/>
      <c r="K61" s="396"/>
      <c r="L61" s="396"/>
      <c r="M61" s="396"/>
      <c r="N61" s="396"/>
      <c r="O61" s="396"/>
      <c r="P61" s="396"/>
      <c r="Q61" s="95"/>
      <c r="R61" s="95"/>
      <c r="S61" s="96"/>
      <c r="T61" s="96"/>
      <c r="U61" s="96"/>
      <c r="V61" s="96"/>
      <c r="W61" s="96"/>
      <c r="X61" s="96"/>
    </row>
    <row r="62" spans="1:24" s="97" customFormat="1" ht="15" customHeight="1" x14ac:dyDescent="0.2">
      <c r="A62" s="156">
        <f>$A$19</f>
        <v>5</v>
      </c>
      <c r="B62" s="157" t="str">
        <f>$B$19</f>
        <v>Auxiliar Administrativo I - nível médio - INTERIOR</v>
      </c>
      <c r="C62" s="133">
        <f>'POSTOS INTERIOR'!$D$16</f>
        <v>0</v>
      </c>
      <c r="D62" s="134">
        <f t="shared" si="26"/>
        <v>0</v>
      </c>
      <c r="E62" s="134">
        <f t="shared" si="27"/>
        <v>0</v>
      </c>
      <c r="F62" s="135">
        <f t="shared" si="28"/>
        <v>0</v>
      </c>
      <c r="G62" s="133">
        <f t="shared" si="29"/>
        <v>0</v>
      </c>
      <c r="H62" s="133">
        <f>G62*$H$17</f>
        <v>0</v>
      </c>
      <c r="I62" s="163">
        <f t="shared" si="30"/>
        <v>0</v>
      </c>
      <c r="J62" s="396"/>
      <c r="K62" s="396"/>
      <c r="L62" s="396"/>
      <c r="M62" s="396"/>
      <c r="N62" s="396"/>
      <c r="O62" s="396"/>
      <c r="P62" s="396"/>
      <c r="Q62" s="95"/>
      <c r="R62" s="95"/>
      <c r="S62" s="96"/>
      <c r="T62" s="96"/>
      <c r="U62" s="96"/>
      <c r="V62" s="96"/>
      <c r="W62" s="96"/>
      <c r="X62" s="96"/>
    </row>
    <row r="63" spans="1:24" s="97" customFormat="1" ht="15" customHeight="1" x14ac:dyDescent="0.2">
      <c r="A63" s="156">
        <f>$A$20</f>
        <v>6</v>
      </c>
      <c r="B63" s="157" t="str">
        <f>$B$20</f>
        <v>Auxiliar Administrativo II - nível médio apto a dirigir - INTERIOR</v>
      </c>
      <c r="C63" s="133">
        <f>'POSTOS INTERIOR'!$D$17</f>
        <v>0</v>
      </c>
      <c r="D63" s="134">
        <f t="shared" si="26"/>
        <v>0</v>
      </c>
      <c r="E63" s="134">
        <f t="shared" si="27"/>
        <v>0</v>
      </c>
      <c r="F63" s="135">
        <f t="shared" si="28"/>
        <v>0</v>
      </c>
      <c r="G63" s="133">
        <f t="shared" si="29"/>
        <v>0</v>
      </c>
      <c r="H63" s="133">
        <f>G63*$H$17</f>
        <v>0</v>
      </c>
      <c r="I63" s="163">
        <f t="shared" si="30"/>
        <v>0</v>
      </c>
      <c r="J63" s="396"/>
      <c r="K63" s="396"/>
      <c r="L63" s="396"/>
      <c r="M63" s="396"/>
      <c r="N63" s="396"/>
      <c r="O63" s="396"/>
      <c r="P63" s="396"/>
      <c r="Q63" s="95"/>
      <c r="R63" s="95"/>
      <c r="S63" s="96"/>
      <c r="T63" s="96"/>
      <c r="U63" s="96"/>
      <c r="V63" s="96"/>
      <c r="W63" s="96"/>
      <c r="X63" s="96"/>
    </row>
    <row r="64" spans="1:24" s="97" customFormat="1" ht="15" customHeight="1" x14ac:dyDescent="0.2">
      <c r="A64" s="156">
        <f>$A$21</f>
        <v>7</v>
      </c>
      <c r="B64" s="157" t="str">
        <f>$B$21</f>
        <v>Auxiliar Administrativo III - nível superior - INTERIOR</v>
      </c>
      <c r="C64" s="133">
        <f>'POSTOS INTERIOR'!$D$18</f>
        <v>0</v>
      </c>
      <c r="D64" s="134">
        <f>(((C64/(D21))*1.1428571)*1.2)*2</f>
        <v>0</v>
      </c>
      <c r="E64" s="134">
        <f>D64*$E$57</f>
        <v>0</v>
      </c>
      <c r="F64" s="135">
        <f t="shared" ref="F64" si="32">(D64+E64)*$F$57</f>
        <v>0</v>
      </c>
      <c r="G64" s="135">
        <f t="shared" ref="G64" si="33">D64+E64+F64</f>
        <v>0</v>
      </c>
      <c r="H64" s="133">
        <f>G64*$H$17</f>
        <v>0</v>
      </c>
      <c r="I64" s="163">
        <f t="shared" ref="I64" si="34" xml:space="preserve"> ROUND((G64+H64),2)</f>
        <v>0</v>
      </c>
      <c r="J64" s="396"/>
      <c r="K64" s="396"/>
      <c r="L64" s="396"/>
      <c r="M64" s="396"/>
      <c r="N64" s="396"/>
      <c r="O64" s="396"/>
      <c r="P64" s="396"/>
      <c r="Q64" s="396"/>
      <c r="R64" s="95"/>
      <c r="S64" s="96"/>
      <c r="T64" s="96"/>
      <c r="U64" s="96"/>
      <c r="V64" s="96"/>
      <c r="W64" s="96"/>
      <c r="X64" s="96"/>
    </row>
    <row r="65" spans="1:24" s="97" customFormat="1" ht="15" customHeight="1" x14ac:dyDescent="0.2">
      <c r="A65" s="136"/>
      <c r="B65" s="137"/>
      <c r="C65" s="138"/>
      <c r="D65" s="138"/>
      <c r="E65" s="138"/>
      <c r="F65" s="139"/>
      <c r="G65" s="139"/>
      <c r="H65" s="139"/>
      <c r="I65" s="140"/>
      <c r="J65" s="396"/>
      <c r="K65" s="396"/>
      <c r="L65" s="396"/>
      <c r="M65" s="396"/>
      <c r="N65" s="396"/>
      <c r="O65" s="396"/>
      <c r="P65" s="396"/>
      <c r="Q65" s="396"/>
      <c r="R65" s="95"/>
      <c r="S65" s="96"/>
      <c r="T65" s="96"/>
      <c r="U65" s="96"/>
      <c r="V65" s="96"/>
      <c r="W65" s="96"/>
      <c r="X65" s="96"/>
    </row>
    <row r="66" spans="1:24" s="71" customFormat="1" ht="30" customHeight="1" thickBot="1" x14ac:dyDescent="0.3">
      <c r="A66" s="818" t="s">
        <v>62</v>
      </c>
      <c r="B66" s="819"/>
      <c r="C66" s="819"/>
      <c r="D66" s="819"/>
      <c r="E66" s="819"/>
      <c r="F66" s="819"/>
      <c r="G66" s="819"/>
      <c r="H66" s="819"/>
      <c r="I66" s="819"/>
    </row>
    <row r="67" spans="1:24" s="97" customFormat="1" ht="24.95" customHeight="1" thickTop="1" x14ac:dyDescent="0.2">
      <c r="A67" s="820" t="s">
        <v>237</v>
      </c>
      <c r="B67" s="820"/>
      <c r="C67" s="820"/>
      <c r="D67" s="820"/>
      <c r="E67" s="820"/>
      <c r="F67" s="111"/>
      <c r="G67" s="821"/>
      <c r="H67" s="821"/>
      <c r="I67" s="821"/>
      <c r="J67" s="831"/>
      <c r="K67" s="831"/>
      <c r="L67" s="831"/>
      <c r="M67" s="831"/>
      <c r="N67" s="831"/>
      <c r="O67" s="831"/>
      <c r="P67" s="831"/>
      <c r="Q67" s="831"/>
      <c r="R67" s="95"/>
      <c r="S67" s="96"/>
      <c r="T67" s="96"/>
      <c r="U67" s="96"/>
      <c r="V67" s="96"/>
      <c r="W67" s="96"/>
      <c r="X67" s="96"/>
    </row>
    <row r="68" spans="1:24" s="144" customFormat="1" ht="9.9499999999999993" customHeight="1" x14ac:dyDescent="0.2">
      <c r="A68" s="834" t="s">
        <v>231</v>
      </c>
      <c r="B68" s="835"/>
      <c r="C68" s="804" t="s">
        <v>238</v>
      </c>
      <c r="D68" s="804" t="s">
        <v>208</v>
      </c>
      <c r="E68" s="804" t="s">
        <v>239</v>
      </c>
      <c r="F68" s="112"/>
      <c r="G68" s="141"/>
      <c r="H68" s="141"/>
      <c r="I68" s="141"/>
      <c r="J68" s="142"/>
      <c r="K68" s="142"/>
      <c r="L68" s="142"/>
      <c r="M68" s="142"/>
      <c r="N68" s="142"/>
      <c r="O68" s="142"/>
      <c r="P68" s="142"/>
      <c r="Q68" s="142"/>
      <c r="R68" s="143"/>
    </row>
    <row r="69" spans="1:24" s="144" customFormat="1" ht="35.1" customHeight="1" x14ac:dyDescent="0.2">
      <c r="A69" s="836"/>
      <c r="B69" s="837"/>
      <c r="C69" s="805"/>
      <c r="D69" s="805"/>
      <c r="E69" s="805"/>
      <c r="F69" s="112"/>
      <c r="G69" s="141"/>
      <c r="H69" s="141"/>
      <c r="I69" s="141"/>
      <c r="J69" s="142"/>
      <c r="K69" s="142"/>
      <c r="L69" s="142"/>
      <c r="M69" s="142"/>
      <c r="N69" s="142"/>
      <c r="O69" s="142"/>
      <c r="P69" s="142"/>
      <c r="Q69" s="142"/>
      <c r="R69" s="143"/>
    </row>
    <row r="70" spans="1:24" s="144" customFormat="1" ht="12.6" customHeight="1" x14ac:dyDescent="0.2">
      <c r="A70" s="836"/>
      <c r="B70" s="837"/>
      <c r="C70" s="805"/>
      <c r="D70" s="805"/>
      <c r="E70" s="805"/>
      <c r="F70" s="112"/>
      <c r="G70" s="141"/>
      <c r="H70" s="141"/>
      <c r="I70" s="141"/>
      <c r="J70" s="142"/>
      <c r="K70" s="142"/>
      <c r="L70" s="142"/>
      <c r="M70" s="142"/>
      <c r="N70" s="142"/>
      <c r="O70" s="142"/>
      <c r="P70" s="142"/>
      <c r="Q70" s="142"/>
      <c r="R70" s="143"/>
    </row>
    <row r="71" spans="1:24" s="144" customFormat="1" ht="12.6" customHeight="1" x14ac:dyDescent="0.2">
      <c r="A71" s="838"/>
      <c r="B71" s="839"/>
      <c r="C71" s="806"/>
      <c r="D71" s="806"/>
      <c r="E71" s="806"/>
      <c r="F71" s="112"/>
      <c r="G71" s="141"/>
      <c r="H71" s="141"/>
      <c r="I71" s="141"/>
      <c r="J71" s="142"/>
      <c r="K71" s="142"/>
      <c r="L71" s="142"/>
      <c r="M71" s="142"/>
      <c r="N71" s="142"/>
      <c r="O71" s="142"/>
      <c r="P71" s="142"/>
      <c r="Q71" s="142"/>
      <c r="R71" s="143"/>
    </row>
    <row r="72" spans="1:24" s="71" customFormat="1" ht="39.950000000000003" customHeight="1" x14ac:dyDescent="0.2">
      <c r="A72" s="164" t="str">
        <f>RESUMO!A20</f>
        <v>RMC</v>
      </c>
      <c r="B72" s="179" t="str">
        <f>RESUMO!B20</f>
        <v>Sede e Fóruns/Cartórios Eleitorais sediados em Curitiba, Região Metropolitana de Curitiba - RMC1, Litoral2, São Mateus do Sul e União da Vitória.</v>
      </c>
      <c r="C72" s="113">
        <f>'POSTOS RMC'!G16/21</f>
        <v>0</v>
      </c>
      <c r="D72" s="114">
        <f>C72*G17</f>
        <v>0</v>
      </c>
      <c r="E72" s="115">
        <f>ROUND(C72+D72,2)</f>
        <v>0</v>
      </c>
      <c r="F72" s="832"/>
      <c r="G72" s="73"/>
      <c r="H72" s="73"/>
      <c r="I72" s="73"/>
      <c r="J72" s="145"/>
      <c r="K72" s="145"/>
      <c r="L72" s="145"/>
      <c r="M72" s="145"/>
      <c r="N72" s="145"/>
      <c r="O72" s="145"/>
      <c r="P72" s="145"/>
      <c r="Q72" s="145"/>
      <c r="R72" s="146"/>
    </row>
    <row r="73" spans="1:24" s="71" customFormat="1" ht="15.95" customHeight="1" x14ac:dyDescent="0.2">
      <c r="A73" s="164" t="str">
        <f>RESUMO!A23</f>
        <v>INTERIOR</v>
      </c>
      <c r="B73" s="165" t="str">
        <f>RESUMO!B23</f>
        <v>Demais Fóruns/Cartórios Eleitorais</v>
      </c>
      <c r="C73" s="113">
        <f>'POSTOS INTERIOR'!G16/21</f>
        <v>0</v>
      </c>
      <c r="D73" s="114">
        <f>C73*H17</f>
        <v>0</v>
      </c>
      <c r="E73" s="115">
        <f t="shared" ref="E73" si="35">ROUND(C73+D73,2)</f>
        <v>0</v>
      </c>
      <c r="F73" s="832"/>
      <c r="G73" s="73"/>
      <c r="H73" s="73"/>
      <c r="I73" s="73"/>
      <c r="J73" s="145"/>
      <c r="K73" s="145"/>
      <c r="L73" s="145"/>
      <c r="M73" s="145"/>
      <c r="N73" s="145"/>
      <c r="O73" s="145"/>
      <c r="P73" s="145"/>
      <c r="Q73" s="145"/>
      <c r="R73" s="146"/>
    </row>
    <row r="74" spans="1:24" s="71" customFormat="1" ht="15.95" customHeight="1" x14ac:dyDescent="0.2">
      <c r="A74" s="116"/>
      <c r="B74" s="117"/>
      <c r="C74" s="118"/>
      <c r="D74" s="118"/>
      <c r="E74" s="119"/>
      <c r="F74" s="120"/>
      <c r="G74" s="121"/>
      <c r="H74" s="122"/>
      <c r="I74" s="123"/>
      <c r="J74" s="104"/>
      <c r="K74" s="104"/>
      <c r="L74" s="104"/>
      <c r="M74" s="104"/>
      <c r="N74" s="104"/>
      <c r="O74" s="104"/>
      <c r="P74" s="104"/>
      <c r="Q74" s="104"/>
      <c r="R74" s="146"/>
    </row>
    <row r="75" spans="1:24" s="97" customFormat="1" ht="24.95" customHeight="1" x14ac:dyDescent="0.2">
      <c r="A75" s="833" t="s">
        <v>240</v>
      </c>
      <c r="B75" s="833"/>
      <c r="C75" s="833"/>
      <c r="D75" s="833"/>
      <c r="E75" s="833"/>
      <c r="F75" s="833"/>
      <c r="G75" s="833"/>
      <c r="H75" s="833"/>
      <c r="I75" s="833"/>
      <c r="J75" s="831"/>
      <c r="K75" s="831"/>
      <c r="L75" s="831"/>
      <c r="M75" s="831"/>
      <c r="N75" s="831"/>
      <c r="O75" s="831"/>
      <c r="P75" s="831"/>
      <c r="Q75" s="831"/>
      <c r="R75" s="95"/>
      <c r="S75" s="96"/>
      <c r="T75" s="96"/>
      <c r="U75" s="96"/>
      <c r="V75" s="96"/>
      <c r="W75" s="96"/>
      <c r="X75" s="96"/>
    </row>
    <row r="76" spans="1:24" s="144" customFormat="1" ht="26.1" customHeight="1" x14ac:dyDescent="0.2">
      <c r="A76" s="803" t="s">
        <v>283</v>
      </c>
      <c r="B76" s="803"/>
      <c r="C76" s="804" t="s">
        <v>241</v>
      </c>
      <c r="D76" s="804" t="s">
        <v>242</v>
      </c>
      <c r="E76" s="804" t="s">
        <v>243</v>
      </c>
      <c r="F76" s="804" t="s">
        <v>244</v>
      </c>
      <c r="G76" s="804" t="s">
        <v>208</v>
      </c>
      <c r="H76" s="804" t="s">
        <v>245</v>
      </c>
      <c r="I76" s="804" t="s">
        <v>246</v>
      </c>
      <c r="J76" s="142"/>
      <c r="K76" s="142"/>
      <c r="L76" s="142"/>
      <c r="M76" s="142"/>
      <c r="N76" s="142"/>
      <c r="O76" s="142"/>
      <c r="P76" s="142"/>
      <c r="Q76" s="142"/>
      <c r="R76" s="143"/>
    </row>
    <row r="77" spans="1:24" s="144" customFormat="1" ht="15" customHeight="1" x14ac:dyDescent="0.2">
      <c r="A77" s="803"/>
      <c r="B77" s="803"/>
      <c r="C77" s="805"/>
      <c r="D77" s="805"/>
      <c r="E77" s="805"/>
      <c r="F77" s="805"/>
      <c r="G77" s="805"/>
      <c r="H77" s="805"/>
      <c r="I77" s="805"/>
      <c r="J77" s="142"/>
      <c r="K77" s="142"/>
      <c r="L77" s="142"/>
      <c r="M77" s="142"/>
      <c r="N77" s="142"/>
      <c r="O77" s="142"/>
      <c r="P77" s="142"/>
      <c r="Q77" s="142"/>
      <c r="R77" s="143"/>
    </row>
    <row r="78" spans="1:24" s="144" customFormat="1" ht="18" customHeight="1" x14ac:dyDescent="0.2">
      <c r="A78" s="803"/>
      <c r="B78" s="803"/>
      <c r="C78" s="805"/>
      <c r="D78" s="805"/>
      <c r="E78" s="805"/>
      <c r="F78" s="805"/>
      <c r="G78" s="805"/>
      <c r="H78" s="805"/>
      <c r="I78" s="805"/>
      <c r="J78" s="142"/>
      <c r="K78" s="142"/>
      <c r="L78" s="142"/>
      <c r="M78" s="142"/>
      <c r="N78" s="142"/>
      <c r="O78" s="142"/>
      <c r="P78" s="142"/>
      <c r="Q78" s="142"/>
      <c r="R78" s="143"/>
    </row>
    <row r="79" spans="1:24" s="144" customFormat="1" ht="18" customHeight="1" x14ac:dyDescent="0.2">
      <c r="A79" s="803"/>
      <c r="B79" s="803"/>
      <c r="C79" s="806"/>
      <c r="D79" s="806"/>
      <c r="E79" s="806"/>
      <c r="F79" s="806"/>
      <c r="G79" s="806"/>
      <c r="H79" s="806"/>
      <c r="I79" s="806"/>
      <c r="J79" s="142"/>
      <c r="K79" s="142"/>
      <c r="L79" s="142"/>
      <c r="M79" s="142"/>
      <c r="N79" s="142"/>
      <c r="O79" s="142"/>
      <c r="P79" s="142"/>
      <c r="Q79" s="142"/>
      <c r="R79" s="143"/>
    </row>
    <row r="80" spans="1:24" s="97" customFormat="1" ht="15" customHeight="1" x14ac:dyDescent="0.2">
      <c r="A80" s="156">
        <f>$A$15</f>
        <v>1</v>
      </c>
      <c r="B80" s="157" t="str">
        <f>$B$15</f>
        <v>Auxiliar Administrativo I - nível médio - RMC</v>
      </c>
      <c r="C80" s="166">
        <v>6</v>
      </c>
      <c r="D80" s="167">
        <v>2</v>
      </c>
      <c r="E80" s="167">
        <v>1</v>
      </c>
      <c r="F80" s="114">
        <f>ROUND(IF(OR(ISBLANK(C80),C80=0),"0",((MAX((C80*(21+E80)*D80)-(6%*C26),0)-((C80*D80*21)-(C26*6%)))/E80)),2)</f>
        <v>12</v>
      </c>
      <c r="G80" s="114">
        <f>F80*$G$17</f>
        <v>0</v>
      </c>
      <c r="H80" s="115">
        <f t="shared" ref="H80:H86" si="36">F80+G80</f>
        <v>12</v>
      </c>
      <c r="I80" s="115">
        <f t="shared" ref="I80:I86" si="37">H80*E80</f>
        <v>12</v>
      </c>
      <c r="J80" s="396"/>
      <c r="K80" s="396"/>
      <c r="L80" s="396"/>
      <c r="M80" s="396"/>
      <c r="N80" s="396"/>
      <c r="O80" s="396"/>
      <c r="P80" s="396"/>
      <c r="Q80" s="95"/>
      <c r="R80" s="95"/>
      <c r="S80" s="96"/>
      <c r="T80" s="96"/>
      <c r="U80" s="96"/>
      <c r="V80" s="96"/>
      <c r="W80" s="96"/>
      <c r="X80" s="96"/>
    </row>
    <row r="81" spans="1:26" s="97" customFormat="1" ht="15" customHeight="1" x14ac:dyDescent="0.2">
      <c r="A81" s="156">
        <f>$A$16</f>
        <v>2</v>
      </c>
      <c r="B81" s="157" t="str">
        <f>$B$16</f>
        <v>Auxiliar Administrativo II - nível médio apto a dirigir - RMC</v>
      </c>
      <c r="C81" s="166">
        <v>0</v>
      </c>
      <c r="D81" s="167"/>
      <c r="E81" s="167"/>
      <c r="F81" s="114">
        <f t="shared" ref="F81:F86" si="38">ROUND(IF(OR(ISBLANK(C81),C81=0),"0",((MAX((C81*(21+E81)*D81)-(6%*C27),0)-((C81*D81*21)-(C27*6%)))/E81)),2)</f>
        <v>0</v>
      </c>
      <c r="G81" s="114">
        <f t="shared" ref="G81:G83" si="39">F81*$G$17</f>
        <v>0</v>
      </c>
      <c r="H81" s="115">
        <f t="shared" si="36"/>
        <v>0</v>
      </c>
      <c r="I81" s="115">
        <f t="shared" si="37"/>
        <v>0</v>
      </c>
      <c r="J81" s="396"/>
      <c r="K81" s="396"/>
      <c r="L81" s="396"/>
      <c r="M81" s="396"/>
      <c r="N81" s="396"/>
      <c r="O81" s="396"/>
      <c r="P81" s="396"/>
      <c r="Q81" s="95"/>
      <c r="R81" s="95"/>
      <c r="S81" s="96"/>
      <c r="T81" s="96"/>
      <c r="U81" s="96"/>
      <c r="V81" s="96"/>
      <c r="W81" s="96"/>
      <c r="X81" s="96"/>
    </row>
    <row r="82" spans="1:26" s="97" customFormat="1" ht="15" customHeight="1" x14ac:dyDescent="0.2">
      <c r="A82" s="156">
        <f>$A$17</f>
        <v>3</v>
      </c>
      <c r="B82" s="157" t="str">
        <f>$B$17</f>
        <v>Auxiliar Administrativo II - nível médio capacitado em LIBRAS - RMC</v>
      </c>
      <c r="C82" s="166">
        <v>0</v>
      </c>
      <c r="D82" s="167"/>
      <c r="E82" s="167"/>
      <c r="F82" s="114">
        <f t="shared" si="38"/>
        <v>0</v>
      </c>
      <c r="G82" s="114">
        <f t="shared" si="39"/>
        <v>0</v>
      </c>
      <c r="H82" s="115">
        <f t="shared" si="36"/>
        <v>0</v>
      </c>
      <c r="I82" s="115">
        <f t="shared" si="37"/>
        <v>0</v>
      </c>
      <c r="J82" s="396"/>
      <c r="K82" s="396"/>
      <c r="L82" s="396"/>
      <c r="M82" s="396"/>
      <c r="N82" s="396"/>
      <c r="O82" s="396"/>
      <c r="P82" s="396"/>
      <c r="Q82" s="95"/>
      <c r="R82" s="95"/>
      <c r="S82" s="96"/>
      <c r="T82" s="96"/>
      <c r="U82" s="96"/>
      <c r="V82" s="96"/>
      <c r="W82" s="96"/>
      <c r="X82" s="96"/>
    </row>
    <row r="83" spans="1:26" s="97" customFormat="1" ht="15" customHeight="1" x14ac:dyDescent="0.2">
      <c r="A83" s="156">
        <f>$A$18</f>
        <v>4</v>
      </c>
      <c r="B83" s="157" t="str">
        <f>$B$18</f>
        <v>Auxiliar Administrativo III - nível superior - RMC</v>
      </c>
      <c r="C83" s="166">
        <v>0</v>
      </c>
      <c r="D83" s="167"/>
      <c r="E83" s="167"/>
      <c r="F83" s="114">
        <f t="shared" si="38"/>
        <v>0</v>
      </c>
      <c r="G83" s="114">
        <f t="shared" si="39"/>
        <v>0</v>
      </c>
      <c r="H83" s="115">
        <f t="shared" si="36"/>
        <v>0</v>
      </c>
      <c r="I83" s="115">
        <f t="shared" si="37"/>
        <v>0</v>
      </c>
      <c r="J83" s="396"/>
      <c r="K83" s="396"/>
      <c r="L83" s="396"/>
      <c r="M83" s="396"/>
      <c r="N83" s="396"/>
      <c r="O83" s="396"/>
      <c r="P83" s="396"/>
      <c r="Q83" s="95"/>
      <c r="R83" s="95"/>
      <c r="S83" s="96"/>
      <c r="T83" s="96"/>
      <c r="U83" s="96"/>
      <c r="V83" s="96"/>
      <c r="W83" s="96"/>
      <c r="X83" s="96"/>
    </row>
    <row r="84" spans="1:26" s="97" customFormat="1" ht="15" customHeight="1" x14ac:dyDescent="0.2">
      <c r="A84" s="156">
        <f>$A$19</f>
        <v>5</v>
      </c>
      <c r="B84" s="157" t="str">
        <f>$B$19</f>
        <v>Auxiliar Administrativo I - nível médio - INTERIOR</v>
      </c>
      <c r="C84" s="166">
        <v>0</v>
      </c>
      <c r="D84" s="167"/>
      <c r="E84" s="167"/>
      <c r="F84" s="114">
        <f t="shared" si="38"/>
        <v>0</v>
      </c>
      <c r="G84" s="114">
        <f>F84*$H$17</f>
        <v>0</v>
      </c>
      <c r="H84" s="115">
        <f t="shared" si="36"/>
        <v>0</v>
      </c>
      <c r="I84" s="115">
        <f t="shared" si="37"/>
        <v>0</v>
      </c>
      <c r="J84" s="396"/>
      <c r="K84" s="396"/>
      <c r="L84" s="396"/>
      <c r="M84" s="396"/>
      <c r="N84" s="396"/>
      <c r="O84" s="396"/>
      <c r="P84" s="396"/>
      <c r="Q84" s="95"/>
      <c r="R84" s="95"/>
      <c r="S84" s="96"/>
      <c r="T84" s="96"/>
      <c r="U84" s="96"/>
      <c r="V84" s="96"/>
      <c r="W84" s="96"/>
      <c r="X84" s="96"/>
    </row>
    <row r="85" spans="1:26" s="97" customFormat="1" ht="15" customHeight="1" x14ac:dyDescent="0.2">
      <c r="A85" s="156">
        <f>$A$20</f>
        <v>6</v>
      </c>
      <c r="B85" s="157" t="str">
        <f>$B$20</f>
        <v>Auxiliar Administrativo II - nível médio apto a dirigir - INTERIOR</v>
      </c>
      <c r="C85" s="166">
        <v>0</v>
      </c>
      <c r="D85" s="167"/>
      <c r="E85" s="167"/>
      <c r="F85" s="114">
        <f t="shared" si="38"/>
        <v>0</v>
      </c>
      <c r="G85" s="114">
        <f t="shared" ref="G85:G86" si="40">F85*$H$17</f>
        <v>0</v>
      </c>
      <c r="H85" s="115">
        <f t="shared" si="36"/>
        <v>0</v>
      </c>
      <c r="I85" s="115">
        <f t="shared" si="37"/>
        <v>0</v>
      </c>
      <c r="J85" s="396"/>
      <c r="K85" s="396"/>
      <c r="L85" s="396"/>
      <c r="M85" s="396"/>
      <c r="N85" s="396"/>
      <c r="O85" s="396"/>
      <c r="P85" s="396"/>
      <c r="Q85" s="95"/>
      <c r="R85" s="95"/>
      <c r="S85" s="96"/>
      <c r="T85" s="96"/>
      <c r="U85" s="96"/>
      <c r="V85" s="96"/>
      <c r="W85" s="96"/>
      <c r="X85" s="96"/>
    </row>
    <row r="86" spans="1:26" s="97" customFormat="1" ht="15" customHeight="1" x14ac:dyDescent="0.2">
      <c r="A86" s="156">
        <f>$A$21</f>
        <v>7</v>
      </c>
      <c r="B86" s="157" t="str">
        <f>$B$21</f>
        <v>Auxiliar Administrativo III - nível superior - INTERIOR</v>
      </c>
      <c r="C86" s="166">
        <v>0</v>
      </c>
      <c r="D86" s="167"/>
      <c r="E86" s="167"/>
      <c r="F86" s="114">
        <f t="shared" si="38"/>
        <v>0</v>
      </c>
      <c r="G86" s="114">
        <f t="shared" si="40"/>
        <v>0</v>
      </c>
      <c r="H86" s="115">
        <f t="shared" si="36"/>
        <v>0</v>
      </c>
      <c r="I86" s="115">
        <f t="shared" si="37"/>
        <v>0</v>
      </c>
      <c r="J86" s="396"/>
      <c r="K86" s="396"/>
      <c r="L86" s="396"/>
      <c r="M86" s="396"/>
      <c r="N86" s="396"/>
      <c r="O86" s="396"/>
      <c r="P86" s="396"/>
      <c r="Q86" s="396"/>
      <c r="R86" s="95"/>
      <c r="S86" s="96"/>
      <c r="T86" s="96"/>
      <c r="U86" s="96"/>
      <c r="V86" s="96"/>
      <c r="W86" s="96"/>
      <c r="X86" s="96"/>
    </row>
    <row r="87" spans="1:26" s="205" customFormat="1" ht="15" customHeight="1" x14ac:dyDescent="0.2">
      <c r="A87" s="397"/>
      <c r="B87" s="398"/>
      <c r="C87" s="193"/>
      <c r="D87" s="193"/>
      <c r="E87" s="399"/>
      <c r="F87" s="400"/>
      <c r="G87" s="400"/>
      <c r="H87" s="400"/>
      <c r="I87" s="400"/>
      <c r="J87" s="401"/>
      <c r="K87" s="401"/>
      <c r="L87" s="401"/>
      <c r="M87" s="401"/>
      <c r="N87" s="401"/>
      <c r="O87" s="401"/>
      <c r="P87" s="401"/>
      <c r="Q87" s="401"/>
      <c r="R87" s="402"/>
      <c r="S87" s="198"/>
      <c r="T87" s="198"/>
      <c r="U87" s="198"/>
      <c r="V87" s="198"/>
      <c r="W87" s="198"/>
      <c r="X87" s="198"/>
      <c r="Y87" s="198"/>
      <c r="Z87" s="198"/>
    </row>
    <row r="88" spans="1:26" s="191" customFormat="1" ht="24.95" customHeight="1" thickBot="1" x14ac:dyDescent="0.3">
      <c r="A88" s="818" t="s">
        <v>206</v>
      </c>
      <c r="B88" s="842"/>
      <c r="C88" s="842"/>
      <c r="D88" s="842"/>
      <c r="E88" s="842"/>
      <c r="F88" s="842"/>
      <c r="G88" s="842"/>
      <c r="H88" s="842"/>
      <c r="I88" s="842"/>
      <c r="J88" s="843"/>
      <c r="K88" s="844"/>
      <c r="L88" s="844"/>
      <c r="M88" s="844"/>
      <c r="N88" s="844"/>
      <c r="O88" s="844"/>
      <c r="P88" s="844"/>
      <c r="Q88" s="844"/>
      <c r="R88" s="403"/>
      <c r="S88" s="200"/>
      <c r="T88" s="200"/>
      <c r="U88" s="200"/>
      <c r="V88" s="200"/>
      <c r="W88" s="200"/>
      <c r="X88" s="200"/>
      <c r="Y88" s="200"/>
      <c r="Z88" s="200"/>
    </row>
    <row r="89" spans="1:26" s="191" customFormat="1" ht="14.25" thickTop="1" thickBot="1" x14ac:dyDescent="0.25">
      <c r="A89" s="200"/>
      <c r="B89" s="404"/>
      <c r="C89" s="404"/>
      <c r="D89" s="404"/>
      <c r="E89" s="404"/>
      <c r="F89" s="404"/>
      <c r="G89" s="404"/>
      <c r="H89" s="404"/>
      <c r="I89" s="404"/>
      <c r="J89" s="405"/>
      <c r="K89" s="405"/>
      <c r="L89" s="405"/>
      <c r="M89" s="405"/>
      <c r="N89" s="405"/>
      <c r="O89" s="405"/>
      <c r="P89" s="405"/>
      <c r="Q89" s="405"/>
      <c r="R89" s="406"/>
      <c r="S89" s="200"/>
      <c r="T89" s="200"/>
      <c r="U89" s="200"/>
      <c r="V89" s="200"/>
      <c r="W89" s="200"/>
      <c r="X89" s="200"/>
      <c r="Y89" s="200"/>
      <c r="Z89" s="200"/>
    </row>
    <row r="90" spans="1:26" s="191" customFormat="1" ht="13.5" thickTop="1" x14ac:dyDescent="0.2">
      <c r="A90" s="407"/>
      <c r="B90" s="407"/>
      <c r="C90" s="845" t="s">
        <v>214</v>
      </c>
      <c r="D90" s="846"/>
      <c r="E90" s="847"/>
      <c r="F90" s="848" t="s">
        <v>215</v>
      </c>
      <c r="G90" s="849"/>
      <c r="H90" s="850"/>
      <c r="J90" s="405"/>
      <c r="K90" s="405"/>
      <c r="L90" s="405"/>
      <c r="M90" s="405"/>
      <c r="N90" s="405"/>
      <c r="O90" s="405"/>
      <c r="P90" s="405"/>
      <c r="Q90" s="405"/>
      <c r="R90" s="406"/>
      <c r="S90" s="200"/>
      <c r="T90" s="200"/>
      <c r="U90" s="200"/>
      <c r="V90" s="200"/>
      <c r="W90" s="200"/>
      <c r="X90" s="200"/>
      <c r="Y90" s="200"/>
      <c r="Z90" s="200"/>
    </row>
    <row r="91" spans="1:26" s="191" customFormat="1" ht="38.25" x14ac:dyDescent="0.2">
      <c r="A91" s="851" t="s">
        <v>76</v>
      </c>
      <c r="B91" s="852"/>
      <c r="C91" s="855" t="s">
        <v>207</v>
      </c>
      <c r="D91" s="408" t="s">
        <v>208</v>
      </c>
      <c r="E91" s="857" t="s">
        <v>209</v>
      </c>
      <c r="F91" s="859" t="s">
        <v>207</v>
      </c>
      <c r="G91" s="408" t="s">
        <v>208</v>
      </c>
      <c r="H91" s="861" t="s">
        <v>209</v>
      </c>
      <c r="J91" s="405"/>
      <c r="K91" s="405"/>
      <c r="L91" s="405"/>
      <c r="M91" s="405"/>
      <c r="N91" s="405"/>
      <c r="O91" s="405"/>
      <c r="P91" s="405"/>
      <c r="Q91" s="405"/>
      <c r="R91" s="406"/>
      <c r="S91" s="200"/>
      <c r="T91" s="200"/>
      <c r="U91" s="200"/>
      <c r="V91" s="200"/>
      <c r="W91" s="200"/>
      <c r="X91" s="200"/>
      <c r="Y91" s="200"/>
      <c r="Z91" s="200"/>
    </row>
    <row r="92" spans="1:26" s="191" customFormat="1" x14ac:dyDescent="0.2">
      <c r="A92" s="853"/>
      <c r="B92" s="854"/>
      <c r="C92" s="856"/>
      <c r="D92" s="409">
        <f>G17</f>
        <v>0</v>
      </c>
      <c r="E92" s="858"/>
      <c r="F92" s="860"/>
      <c r="G92" s="409">
        <f>H17</f>
        <v>0</v>
      </c>
      <c r="H92" s="862"/>
      <c r="J92" s="405"/>
      <c r="K92" s="405"/>
      <c r="L92" s="405"/>
      <c r="M92" s="405"/>
      <c r="N92" s="405"/>
      <c r="O92" s="405"/>
      <c r="P92" s="405"/>
      <c r="Q92" s="405"/>
      <c r="R92" s="406"/>
      <c r="S92" s="200"/>
      <c r="T92" s="200"/>
      <c r="U92" s="200"/>
      <c r="V92" s="200"/>
      <c r="W92" s="200"/>
      <c r="X92" s="200"/>
      <c r="Y92" s="200"/>
      <c r="Z92" s="200"/>
    </row>
    <row r="93" spans="1:26" s="191" customFormat="1" x14ac:dyDescent="0.2">
      <c r="A93" s="829" t="s">
        <v>210</v>
      </c>
      <c r="B93" s="830"/>
      <c r="C93" s="410">
        <f>'POSTOS RMC'!G16</f>
        <v>0</v>
      </c>
      <c r="D93" s="411">
        <f>ROUND(C93*$D$92,2)</f>
        <v>0</v>
      </c>
      <c r="E93" s="412">
        <f>C93+D93</f>
        <v>0</v>
      </c>
      <c r="F93" s="410">
        <f>'POSTOS INTERIOR'!G16</f>
        <v>0</v>
      </c>
      <c r="G93" s="411">
        <f>ROUND((F93*$G$92),2)</f>
        <v>0</v>
      </c>
      <c r="H93" s="413">
        <f>F93+G93</f>
        <v>0</v>
      </c>
      <c r="J93" s="405"/>
      <c r="K93" s="405"/>
      <c r="L93" s="405"/>
      <c r="M93" s="405"/>
      <c r="N93" s="405"/>
      <c r="O93" s="405"/>
      <c r="P93" s="405"/>
      <c r="Q93" s="405"/>
      <c r="R93" s="406"/>
      <c r="S93" s="200"/>
      <c r="T93" s="200"/>
      <c r="U93" s="200"/>
      <c r="V93" s="200"/>
      <c r="W93" s="200"/>
      <c r="X93" s="200"/>
      <c r="Y93" s="200"/>
      <c r="Z93" s="200"/>
    </row>
    <row r="94" spans="1:26" s="191" customFormat="1" x14ac:dyDescent="0.2">
      <c r="A94" s="840" t="s">
        <v>211</v>
      </c>
      <c r="B94" s="830"/>
      <c r="C94" s="414">
        <f>ROUND(C93-(C93*10%),2)</f>
        <v>0</v>
      </c>
      <c r="D94" s="415">
        <f t="shared" ref="D94:D96" si="41">ROUND(C94*$D$92,2)</f>
        <v>0</v>
      </c>
      <c r="E94" s="416">
        <f>C94+D94</f>
        <v>0</v>
      </c>
      <c r="F94" s="417">
        <f>ROUND(F93-(F93*10%),2)</f>
        <v>0</v>
      </c>
      <c r="G94" s="418">
        <f>ROUND((F94*$G$92),2)</f>
        <v>0</v>
      </c>
      <c r="H94" s="419">
        <f>F94+G94</f>
        <v>0</v>
      </c>
      <c r="J94" s="405"/>
      <c r="K94" s="405"/>
      <c r="L94" s="405"/>
      <c r="M94" s="405"/>
      <c r="N94" s="405"/>
      <c r="O94" s="405"/>
      <c r="P94" s="405"/>
      <c r="Q94" s="405"/>
      <c r="R94" s="406"/>
      <c r="S94" s="200"/>
      <c r="T94" s="200"/>
      <c r="U94" s="200"/>
      <c r="V94" s="200"/>
      <c r="W94" s="200"/>
      <c r="X94" s="200"/>
      <c r="Y94" s="200"/>
      <c r="Z94" s="200"/>
    </row>
    <row r="95" spans="1:26" s="191" customFormat="1" x14ac:dyDescent="0.2">
      <c r="A95" s="829" t="s">
        <v>212</v>
      </c>
      <c r="B95" s="830"/>
      <c r="C95" s="420">
        <f>ROUND(C93-(C93*20%),2)</f>
        <v>0</v>
      </c>
      <c r="D95" s="411">
        <f t="shared" si="41"/>
        <v>0</v>
      </c>
      <c r="E95" s="412">
        <f>C95+D95</f>
        <v>0</v>
      </c>
      <c r="F95" s="420">
        <f>ROUND(F93-(F93*20%),2)</f>
        <v>0</v>
      </c>
      <c r="G95" s="411">
        <f>ROUND((F95*$G$92),2)</f>
        <v>0</v>
      </c>
      <c r="H95" s="413">
        <f>F95+G95</f>
        <v>0</v>
      </c>
      <c r="J95" s="405"/>
      <c r="K95" s="405"/>
      <c r="L95" s="405"/>
      <c r="M95" s="405"/>
      <c r="N95" s="405"/>
      <c r="O95" s="405"/>
      <c r="P95" s="405"/>
      <c r="Q95" s="405"/>
      <c r="R95" s="406"/>
      <c r="S95" s="200"/>
      <c r="T95" s="200"/>
      <c r="U95" s="200"/>
      <c r="V95" s="200"/>
      <c r="W95" s="200"/>
      <c r="X95" s="200"/>
      <c r="Y95" s="200"/>
      <c r="Z95" s="200"/>
    </row>
    <row r="96" spans="1:26" s="191" customFormat="1" ht="13.5" thickBot="1" x14ac:dyDescent="0.25">
      <c r="A96" s="840" t="s">
        <v>213</v>
      </c>
      <c r="B96" s="830"/>
      <c r="C96" s="421">
        <v>0</v>
      </c>
      <c r="D96" s="422">
        <f t="shared" si="41"/>
        <v>0</v>
      </c>
      <c r="E96" s="423">
        <f>C96+D96</f>
        <v>0</v>
      </c>
      <c r="F96" s="424">
        <v>0</v>
      </c>
      <c r="G96" s="425">
        <f>ROUND((F96*$G$92),2)</f>
        <v>0</v>
      </c>
      <c r="H96" s="426">
        <f>F96+G96</f>
        <v>0</v>
      </c>
      <c r="J96" s="405"/>
      <c r="K96" s="405"/>
      <c r="L96" s="405"/>
      <c r="M96" s="405"/>
      <c r="N96" s="405"/>
      <c r="O96" s="405"/>
      <c r="P96" s="405"/>
      <c r="Q96" s="405"/>
      <c r="R96" s="406"/>
      <c r="S96" s="200"/>
      <c r="T96" s="200"/>
      <c r="U96" s="200"/>
      <c r="V96" s="200"/>
      <c r="W96" s="200"/>
      <c r="X96" s="200"/>
      <c r="Y96" s="200"/>
      <c r="Z96" s="200"/>
    </row>
    <row r="97" spans="1:1024" s="191" customFormat="1" ht="13.5" thickTop="1" x14ac:dyDescent="0.2">
      <c r="A97" s="427"/>
      <c r="B97" s="34"/>
      <c r="C97" s="428"/>
      <c r="D97" s="428"/>
      <c r="E97" s="428"/>
      <c r="F97" s="429"/>
      <c r="G97" s="404"/>
      <c r="H97" s="404"/>
      <c r="I97" s="404"/>
      <c r="J97" s="405"/>
      <c r="K97" s="405"/>
      <c r="L97" s="405"/>
      <c r="M97" s="405"/>
      <c r="N97" s="405"/>
      <c r="O97" s="405"/>
      <c r="P97" s="405"/>
      <c r="Q97" s="405"/>
      <c r="R97" s="406"/>
      <c r="S97" s="200"/>
      <c r="T97" s="200"/>
      <c r="U97" s="200"/>
      <c r="V97" s="200"/>
      <c r="W97" s="200"/>
      <c r="X97" s="200"/>
      <c r="Y97" s="200"/>
      <c r="Z97" s="200"/>
    </row>
    <row r="98" spans="1:1024" s="71" customFormat="1" x14ac:dyDescent="0.2">
      <c r="I98" s="98"/>
      <c r="J98" s="98"/>
      <c r="K98" s="98"/>
      <c r="L98" s="98"/>
      <c r="M98" s="98"/>
      <c r="N98" s="98"/>
      <c r="O98" s="98"/>
      <c r="P98" s="98"/>
      <c r="Q98" s="99"/>
    </row>
    <row r="99" spans="1:1024" s="97" customFormat="1" ht="20.100000000000001" customHeight="1" thickBot="1" x14ac:dyDescent="0.25">
      <c r="A99" s="841" t="s">
        <v>77</v>
      </c>
      <c r="B99" s="841"/>
      <c r="C99" s="841"/>
      <c r="D99" s="841"/>
      <c r="E99" s="841"/>
      <c r="F99" s="841"/>
      <c r="G99" s="841"/>
      <c r="H99" s="841"/>
      <c r="I99" s="841"/>
      <c r="J99" s="94"/>
      <c r="K99" s="94"/>
      <c r="L99" s="94"/>
      <c r="M99" s="94"/>
      <c r="N99" s="94"/>
      <c r="O99" s="94"/>
      <c r="P99" s="94"/>
      <c r="Q99" s="94"/>
      <c r="R99" s="95"/>
      <c r="S99" s="96"/>
      <c r="T99" s="96"/>
      <c r="U99" s="96"/>
      <c r="V99" s="96"/>
      <c r="W99" s="96"/>
      <c r="X99" s="96"/>
    </row>
    <row r="100" spans="1:1024" s="71" customFormat="1" ht="20.100000000000001" customHeight="1" thickTop="1" x14ac:dyDescent="0.2">
      <c r="A100" s="825" t="s">
        <v>252</v>
      </c>
      <c r="B100" s="825"/>
      <c r="C100" s="825"/>
      <c r="D100" s="825"/>
      <c r="E100" s="825"/>
      <c r="F100" s="825"/>
      <c r="G100" s="825"/>
      <c r="H100" s="825"/>
      <c r="I100" s="825"/>
      <c r="J100" s="98"/>
      <c r="K100" s="98"/>
      <c r="L100" s="98"/>
      <c r="M100" s="98"/>
      <c r="N100" s="98"/>
      <c r="O100" s="98"/>
      <c r="P100" s="98"/>
      <c r="Q100" s="99"/>
    </row>
    <row r="101" spans="1:1024" s="203" customFormat="1" ht="15" customHeight="1" x14ac:dyDescent="0.2">
      <c r="A101" s="826" t="s">
        <v>218</v>
      </c>
      <c r="B101" s="826"/>
      <c r="C101" s="826"/>
      <c r="D101" s="826"/>
      <c r="E101" s="826"/>
      <c r="F101" s="826"/>
      <c r="G101" s="826"/>
      <c r="H101" s="826"/>
      <c r="I101" s="826"/>
      <c r="J101" s="430"/>
      <c r="K101" s="430"/>
      <c r="L101" s="430"/>
      <c r="M101" s="430"/>
      <c r="N101" s="430"/>
      <c r="O101" s="430"/>
      <c r="P101" s="430"/>
      <c r="Q101" s="431"/>
    </row>
    <row r="102" spans="1:1024" s="203" customFormat="1" ht="15" customHeight="1" x14ac:dyDescent="0.2">
      <c r="A102" s="827" t="s">
        <v>219</v>
      </c>
      <c r="B102" s="827"/>
      <c r="C102" s="827"/>
      <c r="D102" s="827"/>
      <c r="E102" s="827"/>
      <c r="F102" s="827"/>
      <c r="G102" s="827"/>
      <c r="H102" s="827"/>
      <c r="I102" s="827"/>
      <c r="J102" s="430"/>
      <c r="K102" s="430"/>
      <c r="L102" s="430"/>
      <c r="M102" s="430"/>
      <c r="N102" s="430"/>
      <c r="O102" s="430"/>
      <c r="P102" s="430"/>
      <c r="Q102" s="431"/>
    </row>
    <row r="103" spans="1:1024" s="100" customFormat="1" ht="35.1" customHeight="1" x14ac:dyDescent="0.2">
      <c r="A103" s="828" t="s">
        <v>290</v>
      </c>
      <c r="B103" s="828"/>
      <c r="C103" s="828"/>
      <c r="D103" s="828"/>
      <c r="E103" s="828"/>
      <c r="F103" s="828"/>
      <c r="G103" s="828"/>
      <c r="H103" s="828"/>
      <c r="I103" s="828"/>
      <c r="J103" s="98"/>
      <c r="K103" s="98"/>
      <c r="L103" s="98"/>
      <c r="M103" s="98"/>
      <c r="N103" s="98"/>
      <c r="O103" s="98"/>
      <c r="P103" s="98"/>
      <c r="Q103" s="99"/>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c r="CN103" s="71"/>
      <c r="CO103" s="71"/>
      <c r="CP103" s="71"/>
      <c r="CQ103" s="71"/>
      <c r="CR103" s="71"/>
      <c r="CS103" s="71"/>
      <c r="CT103" s="71"/>
      <c r="CU103" s="71"/>
      <c r="CV103" s="71"/>
      <c r="CW103" s="71"/>
      <c r="CX103" s="71"/>
      <c r="CY103" s="71"/>
      <c r="CZ103" s="71"/>
      <c r="DA103" s="71"/>
      <c r="DB103" s="71"/>
      <c r="DC103" s="71"/>
      <c r="DD103" s="71"/>
      <c r="DE103" s="71"/>
      <c r="DF103" s="71"/>
      <c r="DG103" s="71"/>
      <c r="DH103" s="71"/>
      <c r="DI103" s="71"/>
      <c r="DJ103" s="71"/>
      <c r="DK103" s="71"/>
      <c r="DL103" s="71"/>
      <c r="DM103" s="71"/>
      <c r="DN103" s="71"/>
      <c r="DO103" s="71"/>
      <c r="DP103" s="71"/>
      <c r="DQ103" s="71"/>
      <c r="DR103" s="71"/>
      <c r="DS103" s="71"/>
      <c r="DT103" s="71"/>
      <c r="DU103" s="71"/>
      <c r="DV103" s="71"/>
      <c r="DW103" s="71"/>
      <c r="DX103" s="71"/>
      <c r="DY103" s="71"/>
      <c r="DZ103" s="71"/>
      <c r="EA103" s="71"/>
      <c r="EB103" s="71"/>
      <c r="EC103" s="71"/>
      <c r="ED103" s="71"/>
      <c r="EE103" s="71"/>
      <c r="EF103" s="71"/>
      <c r="EG103" s="71"/>
      <c r="EH103" s="71"/>
      <c r="EI103" s="71"/>
      <c r="EJ103" s="71"/>
      <c r="EK103" s="71"/>
      <c r="EL103" s="71"/>
      <c r="EM103" s="71"/>
      <c r="EN103" s="71"/>
      <c r="EO103" s="71"/>
      <c r="EP103" s="71"/>
      <c r="EQ103" s="71"/>
      <c r="ER103" s="71"/>
      <c r="ES103" s="71"/>
      <c r="ET103" s="71"/>
      <c r="EU103" s="71"/>
      <c r="EV103" s="71"/>
      <c r="EW103" s="71"/>
      <c r="EX103" s="71"/>
      <c r="EY103" s="71"/>
      <c r="EZ103" s="71"/>
      <c r="FA103" s="71"/>
      <c r="FB103" s="71"/>
      <c r="FC103" s="71"/>
      <c r="FD103" s="71"/>
      <c r="FE103" s="71"/>
      <c r="FF103" s="71"/>
      <c r="FG103" s="71"/>
      <c r="FH103" s="71"/>
      <c r="FI103" s="71"/>
      <c r="FJ103" s="71"/>
      <c r="FK103" s="71"/>
      <c r="FL103" s="71"/>
      <c r="FM103" s="71"/>
      <c r="FN103" s="71"/>
      <c r="FO103" s="71"/>
      <c r="FP103" s="71"/>
      <c r="FQ103" s="71"/>
      <c r="FR103" s="71"/>
      <c r="FS103" s="71"/>
      <c r="FT103" s="71"/>
      <c r="FU103" s="71"/>
      <c r="FV103" s="71"/>
      <c r="FW103" s="71"/>
      <c r="FX103" s="71"/>
      <c r="FY103" s="71"/>
      <c r="FZ103" s="71"/>
      <c r="GA103" s="71"/>
      <c r="GB103" s="71"/>
      <c r="GC103" s="71"/>
      <c r="GD103" s="71"/>
      <c r="GE103" s="71"/>
      <c r="GF103" s="71"/>
      <c r="GG103" s="71"/>
      <c r="GH103" s="71"/>
      <c r="GI103" s="71"/>
      <c r="GJ103" s="71"/>
      <c r="GK103" s="71"/>
      <c r="GL103" s="71"/>
      <c r="GM103" s="71"/>
      <c r="GN103" s="71"/>
      <c r="GO103" s="71"/>
      <c r="GP103" s="71"/>
      <c r="GQ103" s="71"/>
      <c r="GR103" s="71"/>
      <c r="GS103" s="71"/>
      <c r="GT103" s="71"/>
      <c r="GU103" s="71"/>
      <c r="GV103" s="71"/>
      <c r="GW103" s="71"/>
      <c r="GX103" s="71"/>
      <c r="GY103" s="71"/>
      <c r="GZ103" s="71"/>
      <c r="HA103" s="71"/>
      <c r="HB103" s="71"/>
      <c r="HC103" s="71"/>
      <c r="HD103" s="71"/>
      <c r="HE103" s="71"/>
      <c r="HF103" s="71"/>
      <c r="HG103" s="71"/>
      <c r="HH103" s="71"/>
      <c r="HI103" s="71"/>
      <c r="HJ103" s="71"/>
      <c r="HK103" s="71"/>
      <c r="HL103" s="71"/>
      <c r="HM103" s="71"/>
      <c r="HN103" s="71"/>
      <c r="HO103" s="71"/>
      <c r="HP103" s="71"/>
      <c r="HQ103" s="71"/>
      <c r="HR103" s="71"/>
      <c r="HS103" s="71"/>
      <c r="HT103" s="71"/>
      <c r="HU103" s="71"/>
      <c r="HV103" s="71"/>
      <c r="HW103" s="71"/>
      <c r="HX103" s="71"/>
      <c r="HY103" s="71"/>
      <c r="HZ103" s="71"/>
      <c r="IA103" s="71"/>
      <c r="IB103" s="71"/>
      <c r="IC103" s="71"/>
      <c r="ID103" s="71"/>
      <c r="IE103" s="71"/>
      <c r="IF103" s="71"/>
      <c r="IG103" s="71"/>
      <c r="IH103" s="71"/>
      <c r="II103" s="71"/>
      <c r="IJ103" s="71"/>
      <c r="IK103" s="71"/>
      <c r="IL103" s="71"/>
      <c r="IM103" s="71"/>
      <c r="IN103" s="71"/>
      <c r="IO103" s="71"/>
      <c r="IP103" s="71"/>
      <c r="IQ103" s="71"/>
      <c r="IR103" s="71"/>
      <c r="IS103" s="71"/>
      <c r="IT103" s="71"/>
      <c r="IU103" s="71"/>
      <c r="IV103" s="71"/>
      <c r="IW103" s="71"/>
      <c r="IX103" s="71"/>
      <c r="IY103" s="71"/>
      <c r="IZ103" s="71"/>
      <c r="JA103" s="71"/>
      <c r="JB103" s="71"/>
      <c r="JC103" s="71"/>
      <c r="JD103" s="71"/>
      <c r="JE103" s="71"/>
      <c r="JF103" s="71"/>
      <c r="JG103" s="71"/>
      <c r="JH103" s="71"/>
      <c r="JI103" s="71"/>
      <c r="JJ103" s="71"/>
      <c r="JK103" s="71"/>
      <c r="JL103" s="71"/>
      <c r="JM103" s="71"/>
      <c r="JN103" s="71"/>
      <c r="JO103" s="71"/>
      <c r="JP103" s="71"/>
      <c r="JQ103" s="71"/>
      <c r="JR103" s="71"/>
      <c r="JS103" s="71"/>
      <c r="JT103" s="71"/>
      <c r="JU103" s="71"/>
      <c r="JV103" s="71"/>
      <c r="JW103" s="71"/>
      <c r="JX103" s="71"/>
      <c r="JY103" s="71"/>
      <c r="JZ103" s="71"/>
      <c r="KA103" s="71"/>
      <c r="KB103" s="71"/>
      <c r="KC103" s="71"/>
      <c r="KD103" s="71"/>
      <c r="KE103" s="71"/>
      <c r="KF103" s="71"/>
      <c r="KG103" s="71"/>
      <c r="KH103" s="71"/>
      <c r="KI103" s="71"/>
      <c r="KJ103" s="71"/>
      <c r="KK103" s="71"/>
      <c r="KL103" s="71"/>
      <c r="KM103" s="71"/>
      <c r="KN103" s="71"/>
      <c r="KO103" s="71"/>
      <c r="KP103" s="71"/>
      <c r="KQ103" s="71"/>
      <c r="KR103" s="71"/>
      <c r="KS103" s="71"/>
      <c r="KT103" s="71"/>
      <c r="KU103" s="71"/>
      <c r="KV103" s="71"/>
      <c r="KW103" s="71"/>
      <c r="KX103" s="71"/>
      <c r="KY103" s="71"/>
      <c r="KZ103" s="71"/>
      <c r="LA103" s="71"/>
      <c r="LB103" s="71"/>
      <c r="LC103" s="71"/>
      <c r="LD103" s="71"/>
      <c r="LE103" s="71"/>
      <c r="LF103" s="71"/>
      <c r="LG103" s="71"/>
      <c r="LH103" s="71"/>
      <c r="LI103" s="71"/>
      <c r="LJ103" s="71"/>
      <c r="LK103" s="71"/>
      <c r="LL103" s="71"/>
      <c r="LM103" s="71"/>
      <c r="LN103" s="71"/>
      <c r="LO103" s="71"/>
      <c r="LP103" s="71"/>
      <c r="LQ103" s="71"/>
      <c r="LR103" s="71"/>
      <c r="LS103" s="71"/>
      <c r="LT103" s="71"/>
      <c r="LU103" s="71"/>
      <c r="LV103" s="71"/>
      <c r="LW103" s="71"/>
      <c r="LX103" s="71"/>
      <c r="LY103" s="71"/>
      <c r="LZ103" s="71"/>
      <c r="MA103" s="71"/>
      <c r="MB103" s="71"/>
      <c r="MC103" s="71"/>
      <c r="MD103" s="71"/>
      <c r="ME103" s="71"/>
      <c r="MF103" s="71"/>
      <c r="MG103" s="71"/>
      <c r="MH103" s="71"/>
      <c r="MI103" s="71"/>
      <c r="MJ103" s="71"/>
      <c r="MK103" s="71"/>
      <c r="ML103" s="71"/>
      <c r="MM103" s="71"/>
      <c r="MN103" s="71"/>
      <c r="MO103" s="71"/>
      <c r="MP103" s="71"/>
      <c r="MQ103" s="71"/>
      <c r="MR103" s="71"/>
      <c r="MS103" s="71"/>
      <c r="MT103" s="71"/>
      <c r="MU103" s="71"/>
      <c r="MV103" s="71"/>
      <c r="MW103" s="71"/>
      <c r="MX103" s="71"/>
      <c r="MY103" s="71"/>
      <c r="MZ103" s="71"/>
      <c r="NA103" s="71"/>
      <c r="NB103" s="71"/>
      <c r="NC103" s="71"/>
      <c r="ND103" s="71"/>
      <c r="NE103" s="71"/>
      <c r="NF103" s="71"/>
      <c r="NG103" s="71"/>
      <c r="NH103" s="71"/>
      <c r="NI103" s="71"/>
      <c r="NJ103" s="71"/>
      <c r="NK103" s="71"/>
      <c r="NL103" s="71"/>
      <c r="NM103" s="71"/>
      <c r="NN103" s="71"/>
      <c r="NO103" s="71"/>
      <c r="NP103" s="71"/>
      <c r="NQ103" s="71"/>
      <c r="NR103" s="71"/>
      <c r="NS103" s="71"/>
      <c r="NT103" s="71"/>
      <c r="NU103" s="71"/>
      <c r="NV103" s="71"/>
      <c r="NW103" s="71"/>
      <c r="NX103" s="71"/>
      <c r="NY103" s="71"/>
      <c r="NZ103" s="71"/>
      <c r="OA103" s="71"/>
      <c r="OB103" s="71"/>
      <c r="OC103" s="71"/>
      <c r="OD103" s="71"/>
      <c r="OE103" s="71"/>
      <c r="OF103" s="71"/>
      <c r="OG103" s="71"/>
      <c r="OH103" s="71"/>
      <c r="OI103" s="71"/>
      <c r="OJ103" s="71"/>
      <c r="OK103" s="71"/>
      <c r="OL103" s="71"/>
      <c r="OM103" s="71"/>
      <c r="ON103" s="71"/>
      <c r="OO103" s="71"/>
      <c r="OP103" s="71"/>
      <c r="OQ103" s="71"/>
      <c r="OR103" s="71"/>
      <c r="OS103" s="71"/>
      <c r="OT103" s="71"/>
      <c r="OU103" s="71"/>
      <c r="OV103" s="71"/>
      <c r="OW103" s="71"/>
      <c r="OX103" s="71"/>
      <c r="OY103" s="71"/>
      <c r="OZ103" s="71"/>
      <c r="PA103" s="71"/>
      <c r="PB103" s="71"/>
      <c r="PC103" s="71"/>
      <c r="PD103" s="71"/>
      <c r="PE103" s="71"/>
      <c r="PF103" s="71"/>
      <c r="PG103" s="71"/>
      <c r="PH103" s="71"/>
      <c r="PI103" s="71"/>
      <c r="PJ103" s="71"/>
      <c r="PK103" s="71"/>
      <c r="PL103" s="71"/>
      <c r="PM103" s="71"/>
      <c r="PN103" s="71"/>
      <c r="PO103" s="71"/>
      <c r="PP103" s="71"/>
      <c r="PQ103" s="71"/>
      <c r="PR103" s="71"/>
      <c r="PS103" s="71"/>
      <c r="PT103" s="71"/>
      <c r="PU103" s="71"/>
      <c r="PV103" s="71"/>
      <c r="PW103" s="71"/>
      <c r="PX103" s="71"/>
      <c r="PY103" s="71"/>
      <c r="PZ103" s="71"/>
      <c r="QA103" s="71"/>
      <c r="QB103" s="71"/>
      <c r="QC103" s="71"/>
      <c r="QD103" s="71"/>
      <c r="QE103" s="71"/>
      <c r="QF103" s="71"/>
      <c r="QG103" s="71"/>
      <c r="QH103" s="71"/>
      <c r="QI103" s="71"/>
      <c r="QJ103" s="71"/>
      <c r="QK103" s="71"/>
      <c r="QL103" s="71"/>
      <c r="QM103" s="71"/>
      <c r="QN103" s="71"/>
      <c r="QO103" s="71"/>
      <c r="QP103" s="71"/>
      <c r="QQ103" s="71"/>
      <c r="QR103" s="71"/>
      <c r="QS103" s="71"/>
      <c r="QT103" s="71"/>
      <c r="QU103" s="71"/>
      <c r="QV103" s="71"/>
      <c r="QW103" s="71"/>
      <c r="QX103" s="71"/>
      <c r="QY103" s="71"/>
      <c r="QZ103" s="71"/>
      <c r="RA103" s="71"/>
      <c r="RB103" s="71"/>
      <c r="RC103" s="71"/>
      <c r="RD103" s="71"/>
      <c r="RE103" s="71"/>
      <c r="RF103" s="71"/>
      <c r="RG103" s="71"/>
      <c r="RH103" s="71"/>
      <c r="RI103" s="71"/>
      <c r="RJ103" s="71"/>
      <c r="RK103" s="71"/>
      <c r="RL103" s="71"/>
      <c r="RM103" s="71"/>
      <c r="RN103" s="71"/>
      <c r="RO103" s="71"/>
      <c r="RP103" s="71"/>
      <c r="RQ103" s="71"/>
      <c r="RR103" s="71"/>
      <c r="RS103" s="71"/>
      <c r="RT103" s="71"/>
      <c r="RU103" s="71"/>
      <c r="RV103" s="71"/>
      <c r="RW103" s="71"/>
      <c r="RX103" s="71"/>
      <c r="RY103" s="71"/>
      <c r="RZ103" s="71"/>
      <c r="SA103" s="71"/>
      <c r="SB103" s="71"/>
      <c r="SC103" s="71"/>
      <c r="SD103" s="71"/>
      <c r="SE103" s="71"/>
      <c r="SF103" s="71"/>
      <c r="SG103" s="71"/>
      <c r="SH103" s="71"/>
      <c r="SI103" s="71"/>
      <c r="SJ103" s="71"/>
      <c r="SK103" s="71"/>
      <c r="SL103" s="71"/>
      <c r="SM103" s="71"/>
      <c r="SN103" s="71"/>
      <c r="SO103" s="71"/>
      <c r="SP103" s="71"/>
      <c r="SQ103" s="71"/>
      <c r="SR103" s="71"/>
      <c r="SS103" s="71"/>
      <c r="ST103" s="71"/>
      <c r="SU103" s="71"/>
      <c r="SV103" s="71"/>
      <c r="SW103" s="71"/>
      <c r="SX103" s="71"/>
      <c r="SY103" s="71"/>
      <c r="SZ103" s="71"/>
      <c r="TA103" s="71"/>
      <c r="TB103" s="71"/>
      <c r="TC103" s="71"/>
      <c r="TD103" s="71"/>
      <c r="TE103" s="71"/>
      <c r="TF103" s="71"/>
      <c r="TG103" s="71"/>
      <c r="TH103" s="71"/>
      <c r="TI103" s="71"/>
      <c r="TJ103" s="71"/>
      <c r="TK103" s="71"/>
      <c r="TL103" s="71"/>
      <c r="TM103" s="71"/>
      <c r="TN103" s="71"/>
      <c r="TO103" s="71"/>
      <c r="TP103" s="71"/>
      <c r="TQ103" s="71"/>
      <c r="TR103" s="71"/>
      <c r="TS103" s="71"/>
      <c r="TT103" s="71"/>
      <c r="TU103" s="71"/>
      <c r="TV103" s="71"/>
      <c r="TW103" s="71"/>
      <c r="TX103" s="71"/>
      <c r="TY103" s="71"/>
      <c r="TZ103" s="71"/>
      <c r="UA103" s="71"/>
      <c r="UB103" s="71"/>
      <c r="UC103" s="71"/>
      <c r="UD103" s="71"/>
      <c r="UE103" s="71"/>
      <c r="UF103" s="71"/>
      <c r="UG103" s="71"/>
      <c r="UH103" s="71"/>
      <c r="UI103" s="71"/>
      <c r="UJ103" s="71"/>
      <c r="UK103" s="71"/>
      <c r="UL103" s="71"/>
      <c r="UM103" s="71"/>
      <c r="UN103" s="71"/>
      <c r="UO103" s="71"/>
      <c r="UP103" s="71"/>
      <c r="UQ103" s="71"/>
      <c r="UR103" s="71"/>
      <c r="US103" s="71"/>
      <c r="UT103" s="71"/>
      <c r="UU103" s="71"/>
      <c r="UV103" s="71"/>
      <c r="UW103" s="71"/>
      <c r="UX103" s="71"/>
      <c r="UY103" s="71"/>
      <c r="UZ103" s="71"/>
      <c r="VA103" s="71"/>
      <c r="VB103" s="71"/>
      <c r="VC103" s="71"/>
      <c r="VD103" s="71"/>
      <c r="VE103" s="71"/>
      <c r="VF103" s="71"/>
      <c r="VG103" s="71"/>
      <c r="VH103" s="71"/>
      <c r="VI103" s="71"/>
      <c r="VJ103" s="71"/>
      <c r="VK103" s="71"/>
      <c r="VL103" s="71"/>
      <c r="VM103" s="71"/>
      <c r="VN103" s="71"/>
      <c r="VO103" s="71"/>
      <c r="VP103" s="71"/>
      <c r="VQ103" s="71"/>
      <c r="VR103" s="71"/>
      <c r="VS103" s="71"/>
      <c r="VT103" s="71"/>
      <c r="VU103" s="71"/>
      <c r="VV103" s="71"/>
      <c r="VW103" s="71"/>
      <c r="VX103" s="71"/>
      <c r="VY103" s="71"/>
      <c r="VZ103" s="71"/>
      <c r="WA103" s="71"/>
      <c r="WB103" s="71"/>
      <c r="WC103" s="71"/>
      <c r="WD103" s="71"/>
      <c r="WE103" s="71"/>
      <c r="WF103" s="71"/>
      <c r="WG103" s="71"/>
      <c r="WH103" s="71"/>
      <c r="WI103" s="71"/>
      <c r="WJ103" s="71"/>
      <c r="WK103" s="71"/>
      <c r="WL103" s="71"/>
      <c r="WM103" s="71"/>
      <c r="WN103" s="71"/>
      <c r="WO103" s="71"/>
      <c r="WP103" s="71"/>
      <c r="WQ103" s="71"/>
      <c r="WR103" s="71"/>
      <c r="WS103" s="71"/>
      <c r="WT103" s="71"/>
      <c r="WU103" s="71"/>
      <c r="WV103" s="71"/>
      <c r="WW103" s="71"/>
      <c r="WX103" s="71"/>
      <c r="WY103" s="71"/>
      <c r="WZ103" s="71"/>
      <c r="XA103" s="71"/>
      <c r="XB103" s="71"/>
      <c r="XC103" s="71"/>
      <c r="XD103" s="71"/>
      <c r="XE103" s="71"/>
      <c r="XF103" s="71"/>
      <c r="XG103" s="71"/>
      <c r="XH103" s="71"/>
      <c r="XI103" s="71"/>
      <c r="XJ103" s="71"/>
      <c r="XK103" s="71"/>
      <c r="XL103" s="71"/>
      <c r="XM103" s="71"/>
      <c r="XN103" s="71"/>
      <c r="XO103" s="71"/>
      <c r="XP103" s="71"/>
      <c r="XQ103" s="71"/>
      <c r="XR103" s="71"/>
      <c r="XS103" s="71"/>
      <c r="XT103" s="71"/>
      <c r="XU103" s="71"/>
      <c r="XV103" s="71"/>
      <c r="XW103" s="71"/>
      <c r="XX103" s="71"/>
      <c r="XY103" s="71"/>
      <c r="XZ103" s="71"/>
      <c r="YA103" s="71"/>
      <c r="YB103" s="71"/>
      <c r="YC103" s="71"/>
      <c r="YD103" s="71"/>
      <c r="YE103" s="71"/>
      <c r="YF103" s="71"/>
      <c r="YG103" s="71"/>
      <c r="YH103" s="71"/>
      <c r="YI103" s="71"/>
      <c r="YJ103" s="71"/>
      <c r="YK103" s="71"/>
      <c r="YL103" s="71"/>
      <c r="YM103" s="71"/>
      <c r="YN103" s="71"/>
      <c r="YO103" s="71"/>
      <c r="YP103" s="71"/>
      <c r="YQ103" s="71"/>
      <c r="YR103" s="71"/>
      <c r="YS103" s="71"/>
      <c r="YT103" s="71"/>
      <c r="YU103" s="71"/>
      <c r="YV103" s="71"/>
      <c r="YW103" s="71"/>
      <c r="YX103" s="71"/>
      <c r="YY103" s="71"/>
      <c r="YZ103" s="71"/>
      <c r="ZA103" s="71"/>
      <c r="ZB103" s="71"/>
      <c r="ZC103" s="71"/>
      <c r="ZD103" s="71"/>
      <c r="ZE103" s="71"/>
      <c r="ZF103" s="71"/>
      <c r="ZG103" s="71"/>
      <c r="ZH103" s="71"/>
      <c r="ZI103" s="71"/>
      <c r="ZJ103" s="71"/>
      <c r="ZK103" s="71"/>
      <c r="ZL103" s="71"/>
      <c r="ZM103" s="71"/>
      <c r="ZN103" s="71"/>
      <c r="ZO103" s="71"/>
      <c r="ZP103" s="71"/>
      <c r="ZQ103" s="71"/>
      <c r="ZR103" s="71"/>
      <c r="ZS103" s="71"/>
      <c r="ZT103" s="71"/>
      <c r="ZU103" s="71"/>
      <c r="ZV103" s="71"/>
      <c r="ZW103" s="71"/>
      <c r="ZX103" s="71"/>
      <c r="ZY103" s="71"/>
      <c r="ZZ103" s="71"/>
      <c r="AAA103" s="71"/>
      <c r="AAB103" s="71"/>
      <c r="AAC103" s="71"/>
      <c r="AAD103" s="71"/>
      <c r="AAE103" s="71"/>
      <c r="AAF103" s="71"/>
      <c r="AAG103" s="71"/>
      <c r="AAH103" s="71"/>
      <c r="AAI103" s="71"/>
      <c r="AAJ103" s="71"/>
      <c r="AAK103" s="71"/>
      <c r="AAL103" s="71"/>
      <c r="AAM103" s="71"/>
      <c r="AAN103" s="71"/>
      <c r="AAO103" s="71"/>
      <c r="AAP103" s="71"/>
      <c r="AAQ103" s="71"/>
      <c r="AAR103" s="71"/>
      <c r="AAS103" s="71"/>
      <c r="AAT103" s="71"/>
      <c r="AAU103" s="71"/>
      <c r="AAV103" s="71"/>
      <c r="AAW103" s="71"/>
      <c r="AAX103" s="71"/>
      <c r="AAY103" s="71"/>
      <c r="AAZ103" s="71"/>
      <c r="ABA103" s="71"/>
      <c r="ABB103" s="71"/>
      <c r="ABC103" s="71"/>
      <c r="ABD103" s="71"/>
      <c r="ABE103" s="71"/>
      <c r="ABF103" s="71"/>
      <c r="ABG103" s="71"/>
      <c r="ABH103" s="71"/>
      <c r="ABI103" s="71"/>
      <c r="ABJ103" s="71"/>
      <c r="ABK103" s="71"/>
      <c r="ABL103" s="71"/>
      <c r="ABM103" s="71"/>
      <c r="ABN103" s="71"/>
      <c r="ABO103" s="71"/>
      <c r="ABP103" s="71"/>
      <c r="ABQ103" s="71"/>
      <c r="ABR103" s="71"/>
      <c r="ABS103" s="71"/>
      <c r="ABT103" s="71"/>
      <c r="ABU103" s="71"/>
      <c r="ABV103" s="71"/>
      <c r="ABW103" s="71"/>
      <c r="ABX103" s="71"/>
      <c r="ABY103" s="71"/>
      <c r="ABZ103" s="71"/>
      <c r="ACA103" s="71"/>
      <c r="ACB103" s="71"/>
      <c r="ACC103" s="71"/>
      <c r="ACD103" s="71"/>
      <c r="ACE103" s="71"/>
      <c r="ACF103" s="71"/>
      <c r="ACG103" s="71"/>
      <c r="ACH103" s="71"/>
      <c r="ACI103" s="71"/>
      <c r="ACJ103" s="71"/>
      <c r="ACK103" s="71"/>
      <c r="ACL103" s="71"/>
      <c r="ACM103" s="71"/>
      <c r="ACN103" s="71"/>
      <c r="ACO103" s="71"/>
      <c r="ACP103" s="71"/>
      <c r="ACQ103" s="71"/>
      <c r="ACR103" s="71"/>
      <c r="ACS103" s="71"/>
      <c r="ACT103" s="71"/>
      <c r="ACU103" s="71"/>
      <c r="ACV103" s="71"/>
      <c r="ACW103" s="71"/>
      <c r="ACX103" s="71"/>
      <c r="ACY103" s="71"/>
      <c r="ACZ103" s="71"/>
      <c r="ADA103" s="71"/>
      <c r="ADB103" s="71"/>
      <c r="ADC103" s="71"/>
      <c r="ADD103" s="71"/>
      <c r="ADE103" s="71"/>
      <c r="ADF103" s="71"/>
      <c r="ADG103" s="71"/>
      <c r="ADH103" s="71"/>
      <c r="ADI103" s="71"/>
      <c r="ADJ103" s="71"/>
      <c r="ADK103" s="71"/>
      <c r="ADL103" s="71"/>
      <c r="ADM103" s="71"/>
      <c r="ADN103" s="71"/>
      <c r="ADO103" s="71"/>
      <c r="ADP103" s="71"/>
      <c r="ADQ103" s="71"/>
      <c r="ADR103" s="71"/>
      <c r="ADS103" s="71"/>
      <c r="ADT103" s="71"/>
      <c r="ADU103" s="71"/>
      <c r="ADV103" s="71"/>
      <c r="ADW103" s="71"/>
      <c r="ADX103" s="71"/>
      <c r="ADY103" s="71"/>
      <c r="ADZ103" s="71"/>
      <c r="AEA103" s="71"/>
      <c r="AEB103" s="71"/>
      <c r="AEC103" s="71"/>
      <c r="AED103" s="71"/>
      <c r="AEE103" s="71"/>
      <c r="AEF103" s="71"/>
      <c r="AEG103" s="71"/>
      <c r="AEH103" s="71"/>
      <c r="AEI103" s="71"/>
      <c r="AEJ103" s="71"/>
      <c r="AEK103" s="71"/>
      <c r="AEL103" s="71"/>
      <c r="AEM103" s="71"/>
      <c r="AEN103" s="71"/>
      <c r="AEO103" s="71"/>
      <c r="AEP103" s="71"/>
      <c r="AEQ103" s="71"/>
      <c r="AER103" s="71"/>
      <c r="AES103" s="71"/>
      <c r="AET103" s="71"/>
      <c r="AEU103" s="71"/>
      <c r="AEV103" s="71"/>
      <c r="AEW103" s="71"/>
      <c r="AEX103" s="71"/>
      <c r="AEY103" s="71"/>
      <c r="AEZ103" s="71"/>
      <c r="AFA103" s="71"/>
      <c r="AFB103" s="71"/>
      <c r="AFC103" s="71"/>
      <c r="AFD103" s="71"/>
      <c r="AFE103" s="71"/>
      <c r="AFF103" s="71"/>
      <c r="AFG103" s="71"/>
      <c r="AFH103" s="71"/>
      <c r="AFI103" s="71"/>
      <c r="AFJ103" s="71"/>
      <c r="AFK103" s="71"/>
      <c r="AFL103" s="71"/>
      <c r="AFM103" s="71"/>
      <c r="AFN103" s="71"/>
      <c r="AFO103" s="71"/>
      <c r="AFP103" s="71"/>
      <c r="AFQ103" s="71"/>
      <c r="AFR103" s="71"/>
      <c r="AFS103" s="71"/>
      <c r="AFT103" s="71"/>
      <c r="AFU103" s="71"/>
      <c r="AFV103" s="71"/>
      <c r="AFW103" s="71"/>
      <c r="AFX103" s="71"/>
      <c r="AFY103" s="71"/>
      <c r="AFZ103" s="71"/>
      <c r="AGA103" s="71"/>
      <c r="AGB103" s="71"/>
      <c r="AGC103" s="71"/>
      <c r="AGD103" s="71"/>
      <c r="AGE103" s="71"/>
      <c r="AGF103" s="71"/>
      <c r="AGG103" s="71"/>
      <c r="AGH103" s="71"/>
      <c r="AGI103" s="71"/>
      <c r="AGJ103" s="71"/>
      <c r="AGK103" s="71"/>
      <c r="AGL103" s="71"/>
      <c r="AGM103" s="71"/>
      <c r="AGN103" s="71"/>
      <c r="AGO103" s="71"/>
      <c r="AGP103" s="71"/>
      <c r="AGQ103" s="71"/>
      <c r="AGR103" s="71"/>
      <c r="AGS103" s="71"/>
      <c r="AGT103" s="71"/>
      <c r="AGU103" s="71"/>
      <c r="AGV103" s="71"/>
      <c r="AGW103" s="71"/>
      <c r="AGX103" s="71"/>
      <c r="AGY103" s="71"/>
      <c r="AGZ103" s="71"/>
      <c r="AHA103" s="71"/>
      <c r="AHB103" s="71"/>
      <c r="AHC103" s="71"/>
      <c r="AHD103" s="71"/>
      <c r="AHE103" s="71"/>
      <c r="AHF103" s="71"/>
      <c r="AHG103" s="71"/>
      <c r="AHH103" s="71"/>
      <c r="AHI103" s="71"/>
      <c r="AHJ103" s="71"/>
      <c r="AHK103" s="71"/>
      <c r="AHL103" s="71"/>
      <c r="AHM103" s="71"/>
      <c r="AHN103" s="71"/>
      <c r="AHO103" s="71"/>
      <c r="AHP103" s="71"/>
      <c r="AHQ103" s="71"/>
      <c r="AHR103" s="71"/>
      <c r="AHS103" s="71"/>
      <c r="AHT103" s="71"/>
      <c r="AHU103" s="71"/>
      <c r="AHV103" s="71"/>
      <c r="AHW103" s="71"/>
      <c r="AHX103" s="71"/>
      <c r="AHY103" s="71"/>
      <c r="AHZ103" s="71"/>
      <c r="AIA103" s="71"/>
      <c r="AIB103" s="71"/>
      <c r="AIC103" s="71"/>
      <c r="AID103" s="71"/>
      <c r="AIE103" s="71"/>
      <c r="AIF103" s="71"/>
      <c r="AIG103" s="71"/>
      <c r="AIH103" s="71"/>
      <c r="AII103" s="71"/>
      <c r="AIJ103" s="71"/>
      <c r="AIK103" s="71"/>
      <c r="AIL103" s="71"/>
      <c r="AIM103" s="71"/>
      <c r="AIN103" s="71"/>
      <c r="AIO103" s="71"/>
      <c r="AIP103" s="71"/>
      <c r="AIQ103" s="71"/>
      <c r="AIR103" s="71"/>
      <c r="AIS103" s="71"/>
      <c r="AIT103" s="71"/>
      <c r="AIU103" s="71"/>
      <c r="AIV103" s="71"/>
      <c r="AIW103" s="71"/>
      <c r="AIX103" s="71"/>
      <c r="AIY103" s="71"/>
      <c r="AIZ103" s="71"/>
      <c r="AJA103" s="71"/>
      <c r="AJB103" s="71"/>
      <c r="AJC103" s="71"/>
      <c r="AJD103" s="71"/>
      <c r="AJE103" s="71"/>
      <c r="AJF103" s="71"/>
      <c r="AJG103" s="71"/>
      <c r="AJH103" s="71"/>
      <c r="AJI103" s="71"/>
      <c r="AJJ103" s="71"/>
      <c r="AJK103" s="71"/>
      <c r="AJL103" s="71"/>
      <c r="AJM103" s="71"/>
      <c r="AJN103" s="71"/>
      <c r="AJO103" s="71"/>
      <c r="AJP103" s="71"/>
      <c r="AJQ103" s="71"/>
      <c r="AJR103" s="71"/>
      <c r="AJS103" s="71"/>
      <c r="AJT103" s="71"/>
      <c r="AJU103" s="71"/>
      <c r="AJV103" s="71"/>
      <c r="AJW103" s="71"/>
      <c r="AJX103" s="71"/>
      <c r="AJY103" s="71"/>
      <c r="AJZ103" s="71"/>
      <c r="AKA103" s="71"/>
      <c r="AKB103" s="71"/>
      <c r="AKC103" s="71"/>
      <c r="AKD103" s="71"/>
      <c r="AKE103" s="71"/>
      <c r="AKF103" s="71"/>
      <c r="AKG103" s="71"/>
      <c r="AKH103" s="71"/>
      <c r="AKI103" s="71"/>
      <c r="AKJ103" s="71"/>
      <c r="AKK103" s="71"/>
      <c r="AKL103" s="71"/>
      <c r="AKM103" s="71"/>
      <c r="AKN103" s="71"/>
      <c r="AKO103" s="71"/>
      <c r="AKP103" s="71"/>
      <c r="AKQ103" s="71"/>
      <c r="AKR103" s="71"/>
      <c r="AKS103" s="71"/>
      <c r="AKT103" s="71"/>
      <c r="AKU103" s="71"/>
      <c r="AKV103" s="71"/>
      <c r="AKW103" s="71"/>
      <c r="AKX103" s="71"/>
      <c r="AKY103" s="71"/>
      <c r="AKZ103" s="71"/>
      <c r="ALA103" s="71"/>
      <c r="ALB103" s="71"/>
      <c r="ALC103" s="71"/>
      <c r="ALD103" s="71"/>
      <c r="ALE103" s="71"/>
      <c r="ALF103" s="71"/>
      <c r="ALG103" s="71"/>
      <c r="ALH103" s="71"/>
      <c r="ALI103" s="71"/>
      <c r="ALJ103" s="71"/>
      <c r="ALK103" s="71"/>
      <c r="ALL103" s="71"/>
      <c r="ALM103" s="71"/>
      <c r="ALN103" s="71"/>
      <c r="ALO103" s="71"/>
      <c r="ALP103" s="71"/>
      <c r="ALQ103" s="71"/>
      <c r="ALR103" s="71"/>
      <c r="ALS103" s="71"/>
      <c r="ALT103" s="71"/>
      <c r="ALU103" s="71"/>
      <c r="ALV103" s="71"/>
      <c r="ALW103" s="71"/>
      <c r="ALX103" s="71"/>
      <c r="ALY103" s="71"/>
      <c r="ALZ103" s="71"/>
      <c r="AMA103" s="71"/>
      <c r="AMB103" s="71"/>
      <c r="AMC103" s="71"/>
      <c r="AMD103" s="71"/>
      <c r="AME103" s="71"/>
      <c r="AMF103" s="71"/>
      <c r="AMG103" s="71"/>
      <c r="AMH103" s="71"/>
      <c r="AMI103" s="71"/>
      <c r="AMJ103" s="71"/>
    </row>
    <row r="104" spans="1:1024" s="97" customFormat="1" ht="20.100000000000001" customHeight="1" x14ac:dyDescent="0.2">
      <c r="A104" s="822" t="s">
        <v>220</v>
      </c>
      <c r="B104" s="822"/>
      <c r="C104" s="822"/>
      <c r="D104" s="822"/>
      <c r="E104" s="101">
        <f>'ENCARGOS e PROVISOES'!F23/100</f>
        <v>0</v>
      </c>
      <c r="F104" s="102"/>
      <c r="H104" s="103"/>
      <c r="J104" s="94"/>
      <c r="K104" s="94"/>
      <c r="L104" s="94"/>
      <c r="M104" s="94"/>
      <c r="N104" s="94"/>
      <c r="O104" s="94"/>
      <c r="P104" s="94"/>
      <c r="Q104" s="94"/>
      <c r="R104" s="94"/>
      <c r="S104" s="94"/>
      <c r="T104" s="96"/>
      <c r="U104" s="96"/>
      <c r="V104" s="96"/>
      <c r="W104" s="96"/>
      <c r="X104" s="96"/>
    </row>
    <row r="105" spans="1:1024" s="97" customFormat="1" ht="20.100000000000001" customHeight="1" x14ac:dyDescent="0.2">
      <c r="A105" s="822" t="s">
        <v>247</v>
      </c>
      <c r="B105" s="822"/>
      <c r="C105" s="822"/>
      <c r="D105" s="822"/>
      <c r="E105" s="822"/>
      <c r="F105" s="822"/>
      <c r="G105" s="822"/>
      <c r="H105" s="822"/>
      <c r="I105" s="822"/>
      <c r="J105" s="94"/>
      <c r="K105" s="94"/>
      <c r="L105" s="94"/>
      <c r="M105" s="94"/>
      <c r="N105" s="94"/>
      <c r="O105" s="94"/>
      <c r="P105" s="94"/>
      <c r="Q105" s="94"/>
      <c r="R105" s="94"/>
      <c r="S105" s="94"/>
      <c r="T105" s="96"/>
      <c r="U105" s="96"/>
      <c r="V105" s="96"/>
      <c r="W105" s="96"/>
      <c r="X105" s="96"/>
    </row>
    <row r="106" spans="1:1024" s="97" customFormat="1" ht="35.1" customHeight="1" x14ac:dyDescent="0.2">
      <c r="A106" s="817" t="s">
        <v>248</v>
      </c>
      <c r="B106" s="817"/>
      <c r="C106" s="817"/>
      <c r="D106" s="817"/>
      <c r="E106" s="817"/>
      <c r="F106" s="817"/>
      <c r="G106" s="817"/>
      <c r="H106" s="817"/>
      <c r="I106" s="817"/>
      <c r="J106" s="96"/>
      <c r="K106" s="96"/>
      <c r="L106" s="96"/>
      <c r="M106" s="96"/>
      <c r="N106" s="96"/>
      <c r="O106" s="96"/>
      <c r="P106" s="96"/>
      <c r="Q106" s="96"/>
      <c r="R106" s="94"/>
      <c r="S106" s="94"/>
      <c r="T106" s="105"/>
      <c r="U106" s="106"/>
      <c r="V106" s="96"/>
      <c r="W106" s="96"/>
      <c r="X106" s="96"/>
    </row>
    <row r="107" spans="1:1024" s="71" customFormat="1" ht="15.95" customHeight="1" x14ac:dyDescent="0.2">
      <c r="A107" s="823" t="s">
        <v>221</v>
      </c>
      <c r="B107" s="823"/>
      <c r="C107" s="823"/>
      <c r="D107" s="823"/>
      <c r="E107" s="823"/>
      <c r="F107" s="823"/>
      <c r="G107" s="823"/>
      <c r="H107" s="823"/>
      <c r="I107" s="823"/>
      <c r="J107" s="104"/>
      <c r="K107" s="104"/>
      <c r="L107" s="104"/>
      <c r="M107" s="104"/>
      <c r="N107" s="104"/>
      <c r="O107" s="104"/>
      <c r="P107" s="104"/>
      <c r="Q107" s="104"/>
      <c r="R107" s="104"/>
    </row>
    <row r="108" spans="1:1024" s="71" customFormat="1" ht="15.95" customHeight="1" x14ac:dyDescent="0.2">
      <c r="A108" s="823" t="s">
        <v>222</v>
      </c>
      <c r="B108" s="823"/>
      <c r="C108" s="823"/>
      <c r="D108" s="823"/>
      <c r="E108" s="823"/>
      <c r="F108" s="823"/>
      <c r="G108" s="823"/>
      <c r="H108" s="823"/>
      <c r="I108" s="823"/>
      <c r="J108" s="104"/>
      <c r="K108" s="104"/>
      <c r="L108" s="104"/>
      <c r="M108" s="104"/>
      <c r="N108" s="104"/>
      <c r="O108" s="104"/>
      <c r="P108" s="104"/>
      <c r="Q108" s="104"/>
      <c r="R108" s="104"/>
    </row>
    <row r="109" spans="1:1024" s="100" customFormat="1" ht="15.95" customHeight="1" x14ac:dyDescent="0.2">
      <c r="A109" s="824" t="s">
        <v>223</v>
      </c>
      <c r="B109" s="824"/>
      <c r="C109" s="824"/>
      <c r="D109" s="824"/>
      <c r="E109" s="824"/>
      <c r="F109" s="824"/>
      <c r="G109" s="824"/>
      <c r="H109" s="824"/>
      <c r="I109" s="824"/>
      <c r="J109" s="104"/>
      <c r="K109" s="104"/>
      <c r="L109" s="104"/>
      <c r="M109" s="104"/>
      <c r="N109" s="104"/>
      <c r="O109" s="104"/>
      <c r="P109" s="104"/>
      <c r="Q109" s="104"/>
      <c r="R109" s="104"/>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c r="BF109" s="71"/>
      <c r="BG109" s="71"/>
      <c r="BH109" s="71"/>
      <c r="BI109" s="71"/>
      <c r="BJ109" s="71"/>
      <c r="BK109" s="71"/>
      <c r="BL109" s="71"/>
      <c r="BM109" s="71"/>
      <c r="BN109" s="71"/>
      <c r="BO109" s="71"/>
      <c r="BP109" s="71"/>
      <c r="BQ109" s="71"/>
      <c r="BR109" s="71"/>
      <c r="BS109" s="71"/>
      <c r="BT109" s="71"/>
      <c r="BU109" s="71"/>
      <c r="BV109" s="71"/>
      <c r="BW109" s="71"/>
      <c r="BX109" s="71"/>
      <c r="BY109" s="71"/>
      <c r="BZ109" s="71"/>
      <c r="CA109" s="71"/>
      <c r="CB109" s="71"/>
      <c r="CC109" s="71"/>
      <c r="CD109" s="71"/>
      <c r="CE109" s="71"/>
      <c r="CF109" s="71"/>
      <c r="CG109" s="71"/>
      <c r="CH109" s="71"/>
      <c r="CI109" s="71"/>
      <c r="CJ109" s="71"/>
      <c r="CK109" s="71"/>
      <c r="CL109" s="71"/>
      <c r="CM109" s="71"/>
      <c r="CN109" s="71"/>
      <c r="CO109" s="71"/>
      <c r="CP109" s="71"/>
      <c r="CQ109" s="71"/>
      <c r="CR109" s="71"/>
      <c r="CS109" s="71"/>
      <c r="CT109" s="71"/>
      <c r="CU109" s="71"/>
      <c r="CV109" s="71"/>
      <c r="CW109" s="71"/>
      <c r="CX109" s="71"/>
      <c r="CY109" s="71"/>
      <c r="CZ109" s="71"/>
      <c r="DA109" s="71"/>
      <c r="DB109" s="71"/>
      <c r="DC109" s="71"/>
      <c r="DD109" s="71"/>
      <c r="DE109" s="71"/>
      <c r="DF109" s="71"/>
      <c r="DG109" s="71"/>
      <c r="DH109" s="71"/>
      <c r="DI109" s="71"/>
      <c r="DJ109" s="71"/>
      <c r="DK109" s="71"/>
      <c r="DL109" s="71"/>
      <c r="DM109" s="71"/>
      <c r="DN109" s="71"/>
      <c r="DO109" s="71"/>
      <c r="DP109" s="71"/>
      <c r="DQ109" s="71"/>
      <c r="DR109" s="71"/>
      <c r="DS109" s="71"/>
      <c r="DT109" s="71"/>
      <c r="DU109" s="71"/>
      <c r="DV109" s="71"/>
      <c r="DW109" s="71"/>
      <c r="DX109" s="71"/>
      <c r="DY109" s="71"/>
      <c r="DZ109" s="71"/>
      <c r="EA109" s="71"/>
      <c r="EB109" s="71"/>
      <c r="EC109" s="71"/>
      <c r="ED109" s="71"/>
      <c r="EE109" s="71"/>
      <c r="EF109" s="71"/>
      <c r="EG109" s="71"/>
      <c r="EH109" s="71"/>
      <c r="EI109" s="71"/>
      <c r="EJ109" s="71"/>
      <c r="EK109" s="71"/>
      <c r="EL109" s="71"/>
      <c r="EM109" s="71"/>
      <c r="EN109" s="71"/>
      <c r="EO109" s="71"/>
      <c r="EP109" s="71"/>
      <c r="EQ109" s="71"/>
      <c r="ER109" s="71"/>
      <c r="ES109" s="71"/>
      <c r="ET109" s="71"/>
      <c r="EU109" s="71"/>
      <c r="EV109" s="71"/>
      <c r="EW109" s="71"/>
      <c r="EX109" s="71"/>
      <c r="EY109" s="71"/>
      <c r="EZ109" s="71"/>
      <c r="FA109" s="71"/>
      <c r="FB109" s="71"/>
      <c r="FC109" s="71"/>
      <c r="FD109" s="71"/>
      <c r="FE109" s="71"/>
      <c r="FF109" s="71"/>
      <c r="FG109" s="71"/>
      <c r="FH109" s="71"/>
      <c r="FI109" s="71"/>
      <c r="FJ109" s="71"/>
      <c r="FK109" s="71"/>
      <c r="FL109" s="71"/>
      <c r="FM109" s="71"/>
      <c r="FN109" s="71"/>
      <c r="FO109" s="71"/>
      <c r="FP109" s="71"/>
      <c r="FQ109" s="71"/>
      <c r="FR109" s="71"/>
      <c r="FS109" s="71"/>
      <c r="FT109" s="71"/>
      <c r="FU109" s="71"/>
      <c r="FV109" s="71"/>
      <c r="FW109" s="71"/>
      <c r="FX109" s="71"/>
      <c r="FY109" s="71"/>
      <c r="FZ109" s="71"/>
      <c r="GA109" s="71"/>
      <c r="GB109" s="71"/>
      <c r="GC109" s="71"/>
      <c r="GD109" s="71"/>
      <c r="GE109" s="71"/>
      <c r="GF109" s="71"/>
      <c r="GG109" s="71"/>
      <c r="GH109" s="71"/>
      <c r="GI109" s="71"/>
      <c r="GJ109" s="71"/>
      <c r="GK109" s="71"/>
      <c r="GL109" s="71"/>
      <c r="GM109" s="71"/>
      <c r="GN109" s="71"/>
      <c r="GO109" s="71"/>
      <c r="GP109" s="71"/>
      <c r="GQ109" s="71"/>
      <c r="GR109" s="71"/>
      <c r="GS109" s="71"/>
      <c r="GT109" s="71"/>
      <c r="GU109" s="71"/>
      <c r="GV109" s="71"/>
      <c r="GW109" s="71"/>
      <c r="GX109" s="71"/>
      <c r="GY109" s="71"/>
      <c r="GZ109" s="71"/>
      <c r="HA109" s="71"/>
      <c r="HB109" s="71"/>
      <c r="HC109" s="71"/>
      <c r="HD109" s="71"/>
      <c r="HE109" s="71"/>
      <c r="HF109" s="71"/>
      <c r="HG109" s="71"/>
      <c r="HH109" s="71"/>
      <c r="HI109" s="71"/>
      <c r="HJ109" s="71"/>
      <c r="HK109" s="71"/>
      <c r="HL109" s="71"/>
      <c r="HM109" s="71"/>
      <c r="HN109" s="71"/>
      <c r="HO109" s="71"/>
      <c r="HP109" s="71"/>
      <c r="HQ109" s="71"/>
      <c r="HR109" s="71"/>
      <c r="HS109" s="71"/>
      <c r="HT109" s="71"/>
      <c r="HU109" s="71"/>
      <c r="HV109" s="71"/>
      <c r="HW109" s="71"/>
      <c r="HX109" s="71"/>
      <c r="HY109" s="71"/>
      <c r="HZ109" s="71"/>
      <c r="IA109" s="71"/>
      <c r="IB109" s="71"/>
      <c r="IC109" s="71"/>
      <c r="ID109" s="71"/>
      <c r="IE109" s="71"/>
      <c r="IF109" s="71"/>
      <c r="IG109" s="71"/>
      <c r="IH109" s="71"/>
      <c r="II109" s="71"/>
      <c r="IJ109" s="71"/>
      <c r="IK109" s="71"/>
      <c r="IL109" s="71"/>
      <c r="IM109" s="71"/>
      <c r="IN109" s="71"/>
      <c r="IO109" s="71"/>
      <c r="IP109" s="71"/>
      <c r="IQ109" s="71"/>
      <c r="IR109" s="71"/>
      <c r="IS109" s="71"/>
      <c r="IT109" s="71"/>
      <c r="IU109" s="71"/>
      <c r="IV109" s="71"/>
      <c r="IW109" s="71"/>
      <c r="IX109" s="71"/>
      <c r="IY109" s="71"/>
      <c r="IZ109" s="71"/>
      <c r="JA109" s="71"/>
      <c r="JB109" s="71"/>
      <c r="JC109" s="71"/>
      <c r="JD109" s="71"/>
      <c r="JE109" s="71"/>
      <c r="JF109" s="71"/>
      <c r="JG109" s="71"/>
      <c r="JH109" s="71"/>
      <c r="JI109" s="71"/>
      <c r="JJ109" s="71"/>
      <c r="JK109" s="71"/>
      <c r="JL109" s="71"/>
      <c r="JM109" s="71"/>
      <c r="JN109" s="71"/>
      <c r="JO109" s="71"/>
      <c r="JP109" s="71"/>
      <c r="JQ109" s="71"/>
      <c r="JR109" s="71"/>
      <c r="JS109" s="71"/>
      <c r="JT109" s="71"/>
      <c r="JU109" s="71"/>
      <c r="JV109" s="71"/>
      <c r="JW109" s="71"/>
      <c r="JX109" s="71"/>
      <c r="JY109" s="71"/>
      <c r="JZ109" s="71"/>
      <c r="KA109" s="71"/>
      <c r="KB109" s="71"/>
      <c r="KC109" s="71"/>
      <c r="KD109" s="71"/>
      <c r="KE109" s="71"/>
      <c r="KF109" s="71"/>
      <c r="KG109" s="71"/>
      <c r="KH109" s="71"/>
      <c r="KI109" s="71"/>
      <c r="KJ109" s="71"/>
      <c r="KK109" s="71"/>
      <c r="KL109" s="71"/>
      <c r="KM109" s="71"/>
      <c r="KN109" s="71"/>
      <c r="KO109" s="71"/>
      <c r="KP109" s="71"/>
      <c r="KQ109" s="71"/>
      <c r="KR109" s="71"/>
      <c r="KS109" s="71"/>
      <c r="KT109" s="71"/>
      <c r="KU109" s="71"/>
      <c r="KV109" s="71"/>
      <c r="KW109" s="71"/>
      <c r="KX109" s="71"/>
      <c r="KY109" s="71"/>
      <c r="KZ109" s="71"/>
      <c r="LA109" s="71"/>
      <c r="LB109" s="71"/>
      <c r="LC109" s="71"/>
      <c r="LD109" s="71"/>
      <c r="LE109" s="71"/>
      <c r="LF109" s="71"/>
      <c r="LG109" s="71"/>
      <c r="LH109" s="71"/>
      <c r="LI109" s="71"/>
      <c r="LJ109" s="71"/>
      <c r="LK109" s="71"/>
      <c r="LL109" s="71"/>
      <c r="LM109" s="71"/>
      <c r="LN109" s="71"/>
      <c r="LO109" s="71"/>
      <c r="LP109" s="71"/>
      <c r="LQ109" s="71"/>
      <c r="LR109" s="71"/>
      <c r="LS109" s="71"/>
      <c r="LT109" s="71"/>
      <c r="LU109" s="71"/>
      <c r="LV109" s="71"/>
      <c r="LW109" s="71"/>
      <c r="LX109" s="71"/>
      <c r="LY109" s="71"/>
      <c r="LZ109" s="71"/>
      <c r="MA109" s="71"/>
      <c r="MB109" s="71"/>
      <c r="MC109" s="71"/>
      <c r="MD109" s="71"/>
      <c r="ME109" s="71"/>
      <c r="MF109" s="71"/>
      <c r="MG109" s="71"/>
      <c r="MH109" s="71"/>
      <c r="MI109" s="71"/>
      <c r="MJ109" s="71"/>
      <c r="MK109" s="71"/>
      <c r="ML109" s="71"/>
      <c r="MM109" s="71"/>
      <c r="MN109" s="71"/>
      <c r="MO109" s="71"/>
      <c r="MP109" s="71"/>
      <c r="MQ109" s="71"/>
      <c r="MR109" s="71"/>
      <c r="MS109" s="71"/>
      <c r="MT109" s="71"/>
      <c r="MU109" s="71"/>
      <c r="MV109" s="71"/>
      <c r="MW109" s="71"/>
      <c r="MX109" s="71"/>
      <c r="MY109" s="71"/>
      <c r="MZ109" s="71"/>
      <c r="NA109" s="71"/>
      <c r="NB109" s="71"/>
      <c r="NC109" s="71"/>
      <c r="ND109" s="71"/>
      <c r="NE109" s="71"/>
      <c r="NF109" s="71"/>
      <c r="NG109" s="71"/>
      <c r="NH109" s="71"/>
      <c r="NI109" s="71"/>
      <c r="NJ109" s="71"/>
      <c r="NK109" s="71"/>
      <c r="NL109" s="71"/>
      <c r="NM109" s="71"/>
      <c r="NN109" s="71"/>
      <c r="NO109" s="71"/>
      <c r="NP109" s="71"/>
      <c r="NQ109" s="71"/>
      <c r="NR109" s="71"/>
      <c r="NS109" s="71"/>
      <c r="NT109" s="71"/>
      <c r="NU109" s="71"/>
      <c r="NV109" s="71"/>
      <c r="NW109" s="71"/>
      <c r="NX109" s="71"/>
      <c r="NY109" s="71"/>
      <c r="NZ109" s="71"/>
      <c r="OA109" s="71"/>
      <c r="OB109" s="71"/>
      <c r="OC109" s="71"/>
      <c r="OD109" s="71"/>
      <c r="OE109" s="71"/>
      <c r="OF109" s="71"/>
      <c r="OG109" s="71"/>
      <c r="OH109" s="71"/>
      <c r="OI109" s="71"/>
      <c r="OJ109" s="71"/>
      <c r="OK109" s="71"/>
      <c r="OL109" s="71"/>
      <c r="OM109" s="71"/>
      <c r="ON109" s="71"/>
      <c r="OO109" s="71"/>
      <c r="OP109" s="71"/>
      <c r="OQ109" s="71"/>
      <c r="OR109" s="71"/>
      <c r="OS109" s="71"/>
      <c r="OT109" s="71"/>
      <c r="OU109" s="71"/>
      <c r="OV109" s="71"/>
      <c r="OW109" s="71"/>
      <c r="OX109" s="71"/>
      <c r="OY109" s="71"/>
      <c r="OZ109" s="71"/>
      <c r="PA109" s="71"/>
      <c r="PB109" s="71"/>
      <c r="PC109" s="71"/>
      <c r="PD109" s="71"/>
      <c r="PE109" s="71"/>
      <c r="PF109" s="71"/>
      <c r="PG109" s="71"/>
      <c r="PH109" s="71"/>
      <c r="PI109" s="71"/>
      <c r="PJ109" s="71"/>
      <c r="PK109" s="71"/>
      <c r="PL109" s="71"/>
      <c r="PM109" s="71"/>
      <c r="PN109" s="71"/>
      <c r="PO109" s="71"/>
      <c r="PP109" s="71"/>
      <c r="PQ109" s="71"/>
      <c r="PR109" s="71"/>
      <c r="PS109" s="71"/>
      <c r="PT109" s="71"/>
      <c r="PU109" s="71"/>
      <c r="PV109" s="71"/>
      <c r="PW109" s="71"/>
      <c r="PX109" s="71"/>
      <c r="PY109" s="71"/>
      <c r="PZ109" s="71"/>
      <c r="QA109" s="71"/>
      <c r="QB109" s="71"/>
      <c r="QC109" s="71"/>
      <c r="QD109" s="71"/>
      <c r="QE109" s="71"/>
      <c r="QF109" s="71"/>
      <c r="QG109" s="71"/>
      <c r="QH109" s="71"/>
      <c r="QI109" s="71"/>
      <c r="QJ109" s="71"/>
      <c r="QK109" s="71"/>
      <c r="QL109" s="71"/>
      <c r="QM109" s="71"/>
      <c r="QN109" s="71"/>
      <c r="QO109" s="71"/>
      <c r="QP109" s="71"/>
      <c r="QQ109" s="71"/>
      <c r="QR109" s="71"/>
      <c r="QS109" s="71"/>
      <c r="QT109" s="71"/>
      <c r="QU109" s="71"/>
      <c r="QV109" s="71"/>
      <c r="QW109" s="71"/>
      <c r="QX109" s="71"/>
      <c r="QY109" s="71"/>
      <c r="QZ109" s="71"/>
      <c r="RA109" s="71"/>
      <c r="RB109" s="71"/>
      <c r="RC109" s="71"/>
      <c r="RD109" s="71"/>
      <c r="RE109" s="71"/>
      <c r="RF109" s="71"/>
      <c r="RG109" s="71"/>
      <c r="RH109" s="71"/>
      <c r="RI109" s="71"/>
      <c r="RJ109" s="71"/>
      <c r="RK109" s="71"/>
      <c r="RL109" s="71"/>
      <c r="RM109" s="71"/>
      <c r="RN109" s="71"/>
      <c r="RO109" s="71"/>
      <c r="RP109" s="71"/>
      <c r="RQ109" s="71"/>
      <c r="RR109" s="71"/>
      <c r="RS109" s="71"/>
      <c r="RT109" s="71"/>
      <c r="RU109" s="71"/>
      <c r="RV109" s="71"/>
      <c r="RW109" s="71"/>
      <c r="RX109" s="71"/>
      <c r="RY109" s="71"/>
      <c r="RZ109" s="71"/>
      <c r="SA109" s="71"/>
      <c r="SB109" s="71"/>
      <c r="SC109" s="71"/>
      <c r="SD109" s="71"/>
      <c r="SE109" s="71"/>
      <c r="SF109" s="71"/>
      <c r="SG109" s="71"/>
      <c r="SH109" s="71"/>
      <c r="SI109" s="71"/>
      <c r="SJ109" s="71"/>
      <c r="SK109" s="71"/>
      <c r="SL109" s="71"/>
      <c r="SM109" s="71"/>
      <c r="SN109" s="71"/>
      <c r="SO109" s="71"/>
      <c r="SP109" s="71"/>
      <c r="SQ109" s="71"/>
      <c r="SR109" s="71"/>
      <c r="SS109" s="71"/>
      <c r="ST109" s="71"/>
      <c r="SU109" s="71"/>
      <c r="SV109" s="71"/>
      <c r="SW109" s="71"/>
      <c r="SX109" s="71"/>
      <c r="SY109" s="71"/>
      <c r="SZ109" s="71"/>
      <c r="TA109" s="71"/>
      <c r="TB109" s="71"/>
      <c r="TC109" s="71"/>
      <c r="TD109" s="71"/>
      <c r="TE109" s="71"/>
      <c r="TF109" s="71"/>
      <c r="TG109" s="71"/>
      <c r="TH109" s="71"/>
      <c r="TI109" s="71"/>
      <c r="TJ109" s="71"/>
      <c r="TK109" s="71"/>
      <c r="TL109" s="71"/>
      <c r="TM109" s="71"/>
      <c r="TN109" s="71"/>
      <c r="TO109" s="71"/>
      <c r="TP109" s="71"/>
      <c r="TQ109" s="71"/>
      <c r="TR109" s="71"/>
      <c r="TS109" s="71"/>
      <c r="TT109" s="71"/>
      <c r="TU109" s="71"/>
      <c r="TV109" s="71"/>
      <c r="TW109" s="71"/>
      <c r="TX109" s="71"/>
      <c r="TY109" s="71"/>
      <c r="TZ109" s="71"/>
      <c r="UA109" s="71"/>
      <c r="UB109" s="71"/>
      <c r="UC109" s="71"/>
      <c r="UD109" s="71"/>
      <c r="UE109" s="71"/>
      <c r="UF109" s="71"/>
      <c r="UG109" s="71"/>
      <c r="UH109" s="71"/>
      <c r="UI109" s="71"/>
      <c r="UJ109" s="71"/>
      <c r="UK109" s="71"/>
      <c r="UL109" s="71"/>
      <c r="UM109" s="71"/>
      <c r="UN109" s="71"/>
      <c r="UO109" s="71"/>
      <c r="UP109" s="71"/>
      <c r="UQ109" s="71"/>
      <c r="UR109" s="71"/>
      <c r="US109" s="71"/>
      <c r="UT109" s="71"/>
      <c r="UU109" s="71"/>
      <c r="UV109" s="71"/>
      <c r="UW109" s="71"/>
      <c r="UX109" s="71"/>
      <c r="UY109" s="71"/>
      <c r="UZ109" s="71"/>
      <c r="VA109" s="71"/>
      <c r="VB109" s="71"/>
      <c r="VC109" s="71"/>
      <c r="VD109" s="71"/>
      <c r="VE109" s="71"/>
      <c r="VF109" s="71"/>
      <c r="VG109" s="71"/>
      <c r="VH109" s="71"/>
      <c r="VI109" s="71"/>
      <c r="VJ109" s="71"/>
      <c r="VK109" s="71"/>
      <c r="VL109" s="71"/>
      <c r="VM109" s="71"/>
      <c r="VN109" s="71"/>
      <c r="VO109" s="71"/>
      <c r="VP109" s="71"/>
      <c r="VQ109" s="71"/>
      <c r="VR109" s="71"/>
      <c r="VS109" s="71"/>
      <c r="VT109" s="71"/>
      <c r="VU109" s="71"/>
      <c r="VV109" s="71"/>
      <c r="VW109" s="71"/>
      <c r="VX109" s="71"/>
      <c r="VY109" s="71"/>
      <c r="VZ109" s="71"/>
      <c r="WA109" s="71"/>
      <c r="WB109" s="71"/>
      <c r="WC109" s="71"/>
      <c r="WD109" s="71"/>
      <c r="WE109" s="71"/>
      <c r="WF109" s="71"/>
      <c r="WG109" s="71"/>
      <c r="WH109" s="71"/>
      <c r="WI109" s="71"/>
      <c r="WJ109" s="71"/>
      <c r="WK109" s="71"/>
      <c r="WL109" s="71"/>
      <c r="WM109" s="71"/>
      <c r="WN109" s="71"/>
      <c r="WO109" s="71"/>
      <c r="WP109" s="71"/>
      <c r="WQ109" s="71"/>
      <c r="WR109" s="71"/>
      <c r="WS109" s="71"/>
      <c r="WT109" s="71"/>
      <c r="WU109" s="71"/>
      <c r="WV109" s="71"/>
      <c r="WW109" s="71"/>
      <c r="WX109" s="71"/>
      <c r="WY109" s="71"/>
      <c r="WZ109" s="71"/>
      <c r="XA109" s="71"/>
      <c r="XB109" s="71"/>
      <c r="XC109" s="71"/>
      <c r="XD109" s="71"/>
      <c r="XE109" s="71"/>
      <c r="XF109" s="71"/>
      <c r="XG109" s="71"/>
      <c r="XH109" s="71"/>
      <c r="XI109" s="71"/>
      <c r="XJ109" s="71"/>
      <c r="XK109" s="71"/>
      <c r="XL109" s="71"/>
      <c r="XM109" s="71"/>
      <c r="XN109" s="71"/>
      <c r="XO109" s="71"/>
      <c r="XP109" s="71"/>
      <c r="XQ109" s="71"/>
      <c r="XR109" s="71"/>
      <c r="XS109" s="71"/>
      <c r="XT109" s="71"/>
      <c r="XU109" s="71"/>
      <c r="XV109" s="71"/>
      <c r="XW109" s="71"/>
      <c r="XX109" s="71"/>
      <c r="XY109" s="71"/>
      <c r="XZ109" s="71"/>
      <c r="YA109" s="71"/>
      <c r="YB109" s="71"/>
      <c r="YC109" s="71"/>
      <c r="YD109" s="71"/>
      <c r="YE109" s="71"/>
      <c r="YF109" s="71"/>
      <c r="YG109" s="71"/>
      <c r="YH109" s="71"/>
      <c r="YI109" s="71"/>
      <c r="YJ109" s="71"/>
      <c r="YK109" s="71"/>
      <c r="YL109" s="71"/>
      <c r="YM109" s="71"/>
      <c r="YN109" s="71"/>
      <c r="YO109" s="71"/>
      <c r="YP109" s="71"/>
      <c r="YQ109" s="71"/>
      <c r="YR109" s="71"/>
      <c r="YS109" s="71"/>
      <c r="YT109" s="71"/>
      <c r="YU109" s="71"/>
      <c r="YV109" s="71"/>
      <c r="YW109" s="71"/>
      <c r="YX109" s="71"/>
      <c r="YY109" s="71"/>
      <c r="YZ109" s="71"/>
      <c r="ZA109" s="71"/>
      <c r="ZB109" s="71"/>
      <c r="ZC109" s="71"/>
      <c r="ZD109" s="71"/>
      <c r="ZE109" s="71"/>
      <c r="ZF109" s="71"/>
      <c r="ZG109" s="71"/>
      <c r="ZH109" s="71"/>
      <c r="ZI109" s="71"/>
      <c r="ZJ109" s="71"/>
      <c r="ZK109" s="71"/>
      <c r="ZL109" s="71"/>
      <c r="ZM109" s="71"/>
      <c r="ZN109" s="71"/>
      <c r="ZO109" s="71"/>
      <c r="ZP109" s="71"/>
      <c r="ZQ109" s="71"/>
      <c r="ZR109" s="71"/>
      <c r="ZS109" s="71"/>
      <c r="ZT109" s="71"/>
      <c r="ZU109" s="71"/>
      <c r="ZV109" s="71"/>
      <c r="ZW109" s="71"/>
      <c r="ZX109" s="71"/>
      <c r="ZY109" s="71"/>
      <c r="ZZ109" s="71"/>
      <c r="AAA109" s="71"/>
      <c r="AAB109" s="71"/>
      <c r="AAC109" s="71"/>
      <c r="AAD109" s="71"/>
      <c r="AAE109" s="71"/>
      <c r="AAF109" s="71"/>
      <c r="AAG109" s="71"/>
      <c r="AAH109" s="71"/>
      <c r="AAI109" s="71"/>
      <c r="AAJ109" s="71"/>
      <c r="AAK109" s="71"/>
      <c r="AAL109" s="71"/>
      <c r="AAM109" s="71"/>
      <c r="AAN109" s="71"/>
      <c r="AAO109" s="71"/>
      <c r="AAP109" s="71"/>
      <c r="AAQ109" s="71"/>
      <c r="AAR109" s="71"/>
      <c r="AAS109" s="71"/>
      <c r="AAT109" s="71"/>
      <c r="AAU109" s="71"/>
      <c r="AAV109" s="71"/>
      <c r="AAW109" s="71"/>
      <c r="AAX109" s="71"/>
      <c r="AAY109" s="71"/>
      <c r="AAZ109" s="71"/>
      <c r="ABA109" s="71"/>
      <c r="ABB109" s="71"/>
      <c r="ABC109" s="71"/>
      <c r="ABD109" s="71"/>
      <c r="ABE109" s="71"/>
      <c r="ABF109" s="71"/>
      <c r="ABG109" s="71"/>
      <c r="ABH109" s="71"/>
      <c r="ABI109" s="71"/>
      <c r="ABJ109" s="71"/>
      <c r="ABK109" s="71"/>
      <c r="ABL109" s="71"/>
      <c r="ABM109" s="71"/>
      <c r="ABN109" s="71"/>
      <c r="ABO109" s="71"/>
      <c r="ABP109" s="71"/>
      <c r="ABQ109" s="71"/>
      <c r="ABR109" s="71"/>
      <c r="ABS109" s="71"/>
      <c r="ABT109" s="71"/>
      <c r="ABU109" s="71"/>
      <c r="ABV109" s="71"/>
      <c r="ABW109" s="71"/>
      <c r="ABX109" s="71"/>
      <c r="ABY109" s="71"/>
      <c r="ABZ109" s="71"/>
      <c r="ACA109" s="71"/>
      <c r="ACB109" s="71"/>
      <c r="ACC109" s="71"/>
      <c r="ACD109" s="71"/>
      <c r="ACE109" s="71"/>
      <c r="ACF109" s="71"/>
      <c r="ACG109" s="71"/>
      <c r="ACH109" s="71"/>
      <c r="ACI109" s="71"/>
      <c r="ACJ109" s="71"/>
      <c r="ACK109" s="71"/>
      <c r="ACL109" s="71"/>
      <c r="ACM109" s="71"/>
      <c r="ACN109" s="71"/>
      <c r="ACO109" s="71"/>
      <c r="ACP109" s="71"/>
      <c r="ACQ109" s="71"/>
      <c r="ACR109" s="71"/>
      <c r="ACS109" s="71"/>
      <c r="ACT109" s="71"/>
      <c r="ACU109" s="71"/>
      <c r="ACV109" s="71"/>
      <c r="ACW109" s="71"/>
      <c r="ACX109" s="71"/>
      <c r="ACY109" s="71"/>
      <c r="ACZ109" s="71"/>
      <c r="ADA109" s="71"/>
      <c r="ADB109" s="71"/>
      <c r="ADC109" s="71"/>
      <c r="ADD109" s="71"/>
      <c r="ADE109" s="71"/>
      <c r="ADF109" s="71"/>
      <c r="ADG109" s="71"/>
      <c r="ADH109" s="71"/>
      <c r="ADI109" s="71"/>
      <c r="ADJ109" s="71"/>
      <c r="ADK109" s="71"/>
      <c r="ADL109" s="71"/>
      <c r="ADM109" s="71"/>
      <c r="ADN109" s="71"/>
      <c r="ADO109" s="71"/>
      <c r="ADP109" s="71"/>
      <c r="ADQ109" s="71"/>
      <c r="ADR109" s="71"/>
      <c r="ADS109" s="71"/>
      <c r="ADT109" s="71"/>
      <c r="ADU109" s="71"/>
      <c r="ADV109" s="71"/>
      <c r="ADW109" s="71"/>
      <c r="ADX109" s="71"/>
      <c r="ADY109" s="71"/>
      <c r="ADZ109" s="71"/>
      <c r="AEA109" s="71"/>
      <c r="AEB109" s="71"/>
      <c r="AEC109" s="71"/>
      <c r="AED109" s="71"/>
      <c r="AEE109" s="71"/>
      <c r="AEF109" s="71"/>
      <c r="AEG109" s="71"/>
      <c r="AEH109" s="71"/>
      <c r="AEI109" s="71"/>
      <c r="AEJ109" s="71"/>
      <c r="AEK109" s="71"/>
      <c r="AEL109" s="71"/>
      <c r="AEM109" s="71"/>
      <c r="AEN109" s="71"/>
      <c r="AEO109" s="71"/>
      <c r="AEP109" s="71"/>
      <c r="AEQ109" s="71"/>
      <c r="AER109" s="71"/>
      <c r="AES109" s="71"/>
      <c r="AET109" s="71"/>
      <c r="AEU109" s="71"/>
      <c r="AEV109" s="71"/>
      <c r="AEW109" s="71"/>
      <c r="AEX109" s="71"/>
      <c r="AEY109" s="71"/>
      <c r="AEZ109" s="71"/>
      <c r="AFA109" s="71"/>
      <c r="AFB109" s="71"/>
      <c r="AFC109" s="71"/>
      <c r="AFD109" s="71"/>
      <c r="AFE109" s="71"/>
      <c r="AFF109" s="71"/>
      <c r="AFG109" s="71"/>
      <c r="AFH109" s="71"/>
      <c r="AFI109" s="71"/>
      <c r="AFJ109" s="71"/>
      <c r="AFK109" s="71"/>
      <c r="AFL109" s="71"/>
      <c r="AFM109" s="71"/>
      <c r="AFN109" s="71"/>
      <c r="AFO109" s="71"/>
      <c r="AFP109" s="71"/>
      <c r="AFQ109" s="71"/>
      <c r="AFR109" s="71"/>
      <c r="AFS109" s="71"/>
      <c r="AFT109" s="71"/>
      <c r="AFU109" s="71"/>
      <c r="AFV109" s="71"/>
      <c r="AFW109" s="71"/>
      <c r="AFX109" s="71"/>
      <c r="AFY109" s="71"/>
      <c r="AFZ109" s="71"/>
      <c r="AGA109" s="71"/>
      <c r="AGB109" s="71"/>
      <c r="AGC109" s="71"/>
      <c r="AGD109" s="71"/>
      <c r="AGE109" s="71"/>
      <c r="AGF109" s="71"/>
      <c r="AGG109" s="71"/>
      <c r="AGH109" s="71"/>
      <c r="AGI109" s="71"/>
      <c r="AGJ109" s="71"/>
      <c r="AGK109" s="71"/>
      <c r="AGL109" s="71"/>
      <c r="AGM109" s="71"/>
      <c r="AGN109" s="71"/>
      <c r="AGO109" s="71"/>
      <c r="AGP109" s="71"/>
      <c r="AGQ109" s="71"/>
      <c r="AGR109" s="71"/>
      <c r="AGS109" s="71"/>
      <c r="AGT109" s="71"/>
      <c r="AGU109" s="71"/>
      <c r="AGV109" s="71"/>
      <c r="AGW109" s="71"/>
      <c r="AGX109" s="71"/>
      <c r="AGY109" s="71"/>
      <c r="AGZ109" s="71"/>
      <c r="AHA109" s="71"/>
      <c r="AHB109" s="71"/>
      <c r="AHC109" s="71"/>
      <c r="AHD109" s="71"/>
      <c r="AHE109" s="71"/>
      <c r="AHF109" s="71"/>
      <c r="AHG109" s="71"/>
      <c r="AHH109" s="71"/>
      <c r="AHI109" s="71"/>
      <c r="AHJ109" s="71"/>
      <c r="AHK109" s="71"/>
      <c r="AHL109" s="71"/>
      <c r="AHM109" s="71"/>
      <c r="AHN109" s="71"/>
      <c r="AHO109" s="71"/>
      <c r="AHP109" s="71"/>
      <c r="AHQ109" s="71"/>
      <c r="AHR109" s="71"/>
      <c r="AHS109" s="71"/>
      <c r="AHT109" s="71"/>
      <c r="AHU109" s="71"/>
      <c r="AHV109" s="71"/>
      <c r="AHW109" s="71"/>
      <c r="AHX109" s="71"/>
      <c r="AHY109" s="71"/>
      <c r="AHZ109" s="71"/>
      <c r="AIA109" s="71"/>
      <c r="AIB109" s="71"/>
      <c r="AIC109" s="71"/>
      <c r="AID109" s="71"/>
      <c r="AIE109" s="71"/>
      <c r="AIF109" s="71"/>
      <c r="AIG109" s="71"/>
      <c r="AIH109" s="71"/>
      <c r="AII109" s="71"/>
      <c r="AIJ109" s="71"/>
      <c r="AIK109" s="71"/>
      <c r="AIL109" s="71"/>
      <c r="AIM109" s="71"/>
      <c r="AIN109" s="71"/>
      <c r="AIO109" s="71"/>
      <c r="AIP109" s="71"/>
      <c r="AIQ109" s="71"/>
      <c r="AIR109" s="71"/>
      <c r="AIS109" s="71"/>
      <c r="AIT109" s="71"/>
      <c r="AIU109" s="71"/>
      <c r="AIV109" s="71"/>
      <c r="AIW109" s="71"/>
      <c r="AIX109" s="71"/>
      <c r="AIY109" s="71"/>
      <c r="AIZ109" s="71"/>
      <c r="AJA109" s="71"/>
      <c r="AJB109" s="71"/>
      <c r="AJC109" s="71"/>
      <c r="AJD109" s="71"/>
      <c r="AJE109" s="71"/>
      <c r="AJF109" s="71"/>
      <c r="AJG109" s="71"/>
      <c r="AJH109" s="71"/>
      <c r="AJI109" s="71"/>
      <c r="AJJ109" s="71"/>
      <c r="AJK109" s="71"/>
      <c r="AJL109" s="71"/>
      <c r="AJM109" s="71"/>
      <c r="AJN109" s="71"/>
      <c r="AJO109" s="71"/>
      <c r="AJP109" s="71"/>
      <c r="AJQ109" s="71"/>
      <c r="AJR109" s="71"/>
      <c r="AJS109" s="71"/>
      <c r="AJT109" s="71"/>
      <c r="AJU109" s="71"/>
      <c r="AJV109" s="71"/>
      <c r="AJW109" s="71"/>
      <c r="AJX109" s="71"/>
      <c r="AJY109" s="71"/>
      <c r="AJZ109" s="71"/>
      <c r="AKA109" s="71"/>
      <c r="AKB109" s="71"/>
      <c r="AKC109" s="71"/>
      <c r="AKD109" s="71"/>
      <c r="AKE109" s="71"/>
      <c r="AKF109" s="71"/>
      <c r="AKG109" s="71"/>
      <c r="AKH109" s="71"/>
      <c r="AKI109" s="71"/>
      <c r="AKJ109" s="71"/>
      <c r="AKK109" s="71"/>
      <c r="AKL109" s="71"/>
      <c r="AKM109" s="71"/>
      <c r="AKN109" s="71"/>
      <c r="AKO109" s="71"/>
      <c r="AKP109" s="71"/>
      <c r="AKQ109" s="71"/>
      <c r="AKR109" s="71"/>
      <c r="AKS109" s="71"/>
      <c r="AKT109" s="71"/>
      <c r="AKU109" s="71"/>
      <c r="AKV109" s="71"/>
      <c r="AKW109" s="71"/>
      <c r="AKX109" s="71"/>
      <c r="AKY109" s="71"/>
      <c r="AKZ109" s="71"/>
      <c r="ALA109" s="71"/>
      <c r="ALB109" s="71"/>
      <c r="ALC109" s="71"/>
      <c r="ALD109" s="71"/>
      <c r="ALE109" s="71"/>
      <c r="ALF109" s="71"/>
      <c r="ALG109" s="71"/>
      <c r="ALH109" s="71"/>
      <c r="ALI109" s="71"/>
      <c r="ALJ109" s="71"/>
      <c r="ALK109" s="71"/>
      <c r="ALL109" s="71"/>
      <c r="ALM109" s="71"/>
      <c r="ALN109" s="71"/>
      <c r="ALO109" s="71"/>
      <c r="ALP109" s="71"/>
      <c r="ALQ109" s="71"/>
      <c r="ALR109" s="71"/>
      <c r="ALS109" s="71"/>
      <c r="ALT109" s="71"/>
      <c r="ALU109" s="71"/>
      <c r="ALV109" s="71"/>
      <c r="ALW109" s="71"/>
      <c r="ALX109" s="71"/>
      <c r="ALY109" s="71"/>
      <c r="ALZ109" s="71"/>
      <c r="AMA109" s="71"/>
      <c r="AMB109" s="71"/>
      <c r="AMC109" s="71"/>
      <c r="AMD109" s="71"/>
      <c r="AME109" s="71"/>
      <c r="AMF109" s="71"/>
      <c r="AMG109" s="71"/>
      <c r="AMH109" s="71"/>
      <c r="AMI109" s="71"/>
      <c r="AMJ109" s="71"/>
    </row>
    <row r="110" spans="1:1024" s="97" customFormat="1" ht="20.100000000000001" customHeight="1" x14ac:dyDescent="0.2">
      <c r="A110" s="817" t="s">
        <v>224</v>
      </c>
      <c r="B110" s="817"/>
      <c r="C110" s="817"/>
      <c r="D110" s="817"/>
      <c r="E110" s="173"/>
      <c r="F110" s="173"/>
      <c r="G110" s="173"/>
      <c r="H110" s="173"/>
      <c r="I110" s="173"/>
      <c r="J110" s="96"/>
      <c r="K110" s="96"/>
      <c r="L110" s="96"/>
      <c r="M110" s="96"/>
      <c r="N110" s="96"/>
      <c r="O110" s="96"/>
      <c r="P110" s="96"/>
      <c r="Q110" s="96"/>
      <c r="R110" s="94"/>
      <c r="S110" s="94"/>
      <c r="T110" s="105"/>
      <c r="U110" s="106"/>
      <c r="V110" s="96"/>
      <c r="W110" s="96"/>
      <c r="X110" s="96"/>
    </row>
    <row r="111" spans="1:1024" s="71" customFormat="1" x14ac:dyDescent="0.2">
      <c r="I111" s="98"/>
      <c r="J111" s="98"/>
      <c r="K111" s="98"/>
      <c r="L111" s="98"/>
      <c r="M111" s="98"/>
      <c r="N111" s="98"/>
      <c r="O111" s="98"/>
      <c r="P111" s="98"/>
      <c r="Q111" s="99"/>
    </row>
    <row r="112" spans="1:1024" x14ac:dyDescent="0.2">
      <c r="B112" s="432"/>
      <c r="C112" s="432"/>
      <c r="D112" s="432"/>
      <c r="E112" s="432"/>
      <c r="F112" s="432"/>
      <c r="G112" s="432"/>
      <c r="H112" s="432"/>
      <c r="I112" s="432"/>
      <c r="S112" s="94"/>
      <c r="T112" s="433"/>
      <c r="U112" s="434"/>
    </row>
    <row r="113" spans="1:21" x14ac:dyDescent="0.2">
      <c r="B113" s="432"/>
      <c r="C113" s="432"/>
      <c r="D113" s="432"/>
      <c r="E113" s="432"/>
      <c r="F113" s="432"/>
      <c r="G113" s="432"/>
      <c r="H113" s="432"/>
      <c r="I113" s="432"/>
    </row>
    <row r="114" spans="1:21" x14ac:dyDescent="0.2">
      <c r="B114" s="432"/>
      <c r="C114" s="432"/>
      <c r="D114" s="432"/>
      <c r="E114" s="432"/>
      <c r="F114" s="432"/>
      <c r="G114" s="432"/>
      <c r="H114" s="432"/>
      <c r="I114" s="432"/>
      <c r="T114" s="433"/>
      <c r="U114" s="433"/>
    </row>
    <row r="122" spans="1:21" s="391" customFormat="1" x14ac:dyDescent="0.2">
      <c r="A122" s="392"/>
      <c r="B122" s="392"/>
      <c r="C122" s="392"/>
      <c r="D122" s="392"/>
      <c r="E122" s="392"/>
      <c r="F122" s="392"/>
      <c r="G122" s="392"/>
      <c r="H122" s="392"/>
      <c r="I122" s="392"/>
      <c r="J122" s="435"/>
      <c r="K122" s="435"/>
      <c r="L122" s="435"/>
      <c r="M122" s="435"/>
      <c r="N122" s="435"/>
      <c r="O122" s="435"/>
      <c r="P122" s="435"/>
    </row>
    <row r="127" spans="1:21" s="391" customFormat="1" x14ac:dyDescent="0.2">
      <c r="A127" s="392"/>
      <c r="B127" s="392"/>
      <c r="C127" s="392"/>
      <c r="D127" s="392"/>
      <c r="E127" s="392"/>
      <c r="F127" s="392"/>
      <c r="G127" s="392"/>
      <c r="H127" s="436"/>
      <c r="I127" s="436"/>
    </row>
    <row r="129" spans="1:9" s="391" customFormat="1" x14ac:dyDescent="0.2">
      <c r="A129" s="392"/>
      <c r="B129" s="437"/>
      <c r="C129" s="436"/>
      <c r="D129" s="436"/>
      <c r="E129" s="436"/>
      <c r="F129" s="436"/>
      <c r="G129" s="436"/>
      <c r="H129" s="392"/>
      <c r="I129" s="392"/>
    </row>
  </sheetData>
  <sheetProtection algorithmName="SHA-512" hashValue="4rfTGIm3kumnOaOLNWJIyVIU6t8BRCL0mKgM/jCYAQMnYCeW05vQRiECTZ+AHGhl19yTq5mi0mtLF30wYzLBPA==" saltValue="lCW0U3R5POU4Lsd3jqFr6w==" spinCount="100000" sheet="1" objects="1" scenarios="1" selectLockedCells="1"/>
  <mergeCells count="92">
    <mergeCell ref="A55:I55"/>
    <mergeCell ref="A56:A57"/>
    <mergeCell ref="B56:B57"/>
    <mergeCell ref="C56:C57"/>
    <mergeCell ref="G56:G57"/>
    <mergeCell ref="I56:I57"/>
    <mergeCell ref="D56:D57"/>
    <mergeCell ref="H56:H57"/>
    <mergeCell ref="A44:I44"/>
    <mergeCell ref="A45:A46"/>
    <mergeCell ref="B45:B46"/>
    <mergeCell ref="C45:C46"/>
    <mergeCell ref="G45:G46"/>
    <mergeCell ref="I45:I46"/>
    <mergeCell ref="D45:D46"/>
    <mergeCell ref="H45:H46"/>
    <mergeCell ref="A33:I33"/>
    <mergeCell ref="A34:A35"/>
    <mergeCell ref="B34:B35"/>
    <mergeCell ref="C34:C35"/>
    <mergeCell ref="G34:G35"/>
    <mergeCell ref="I34:I35"/>
    <mergeCell ref="D34:D35"/>
    <mergeCell ref="H34:H35"/>
    <mergeCell ref="A23:I23"/>
    <mergeCell ref="A24:A25"/>
    <mergeCell ref="B24:B25"/>
    <mergeCell ref="C24:C25"/>
    <mergeCell ref="G24:G25"/>
    <mergeCell ref="I24:I25"/>
    <mergeCell ref="D24:D25"/>
    <mergeCell ref="H24:H25"/>
    <mergeCell ref="A12:I12"/>
    <mergeCell ref="A1:I1"/>
    <mergeCell ref="A2:I2"/>
    <mergeCell ref="A3:I3"/>
    <mergeCell ref="A9:I9"/>
    <mergeCell ref="A10:I10"/>
    <mergeCell ref="A4:I4"/>
    <mergeCell ref="J88:Q88"/>
    <mergeCell ref="C90:E90"/>
    <mergeCell ref="F90:H90"/>
    <mergeCell ref="A91:B92"/>
    <mergeCell ref="C91:C92"/>
    <mergeCell ref="E91:E92"/>
    <mergeCell ref="F91:F92"/>
    <mergeCell ref="H91:H92"/>
    <mergeCell ref="A94:B94"/>
    <mergeCell ref="A95:B95"/>
    <mergeCell ref="A96:B96"/>
    <mergeCell ref="A99:I99"/>
    <mergeCell ref="A88:I88"/>
    <mergeCell ref="J67:Q67"/>
    <mergeCell ref="C68:C71"/>
    <mergeCell ref="E68:E71"/>
    <mergeCell ref="F72:F73"/>
    <mergeCell ref="A75:I75"/>
    <mergeCell ref="J75:Q75"/>
    <mergeCell ref="A68:B71"/>
    <mergeCell ref="D68:D71"/>
    <mergeCell ref="A110:D110"/>
    <mergeCell ref="A66:I66"/>
    <mergeCell ref="A67:E67"/>
    <mergeCell ref="G67:I67"/>
    <mergeCell ref="C76:C79"/>
    <mergeCell ref="A105:I105"/>
    <mergeCell ref="A106:I106"/>
    <mergeCell ref="A107:I107"/>
    <mergeCell ref="A108:I108"/>
    <mergeCell ref="A109:I109"/>
    <mergeCell ref="A100:I100"/>
    <mergeCell ref="A101:I101"/>
    <mergeCell ref="A102:I102"/>
    <mergeCell ref="A103:I103"/>
    <mergeCell ref="A104:D104"/>
    <mergeCell ref="A93:B93"/>
    <mergeCell ref="A76:B79"/>
    <mergeCell ref="I76:I79"/>
    <mergeCell ref="D14:E14"/>
    <mergeCell ref="D15:E15"/>
    <mergeCell ref="D16:E16"/>
    <mergeCell ref="D17:E17"/>
    <mergeCell ref="D18:E18"/>
    <mergeCell ref="D19:E19"/>
    <mergeCell ref="D20:E20"/>
    <mergeCell ref="D21:E21"/>
    <mergeCell ref="G14:H15"/>
    <mergeCell ref="G76:G79"/>
    <mergeCell ref="D76:D79"/>
    <mergeCell ref="E76:E79"/>
    <mergeCell ref="F76:F79"/>
    <mergeCell ref="H76:H79"/>
  </mergeCells>
  <dataValidations disablePrompts="1" count="1">
    <dataValidation allowBlank="1" showInputMessage="1" showErrorMessage="1" errorTitle="Pare !!!" error="Pare !!!" sqref="U114"/>
  </dataValidations>
  <printOptions horizontalCentered="1"/>
  <pageMargins left="0.31496062992125984" right="0.27559055118110237" top="0.70866141732283472" bottom="0.59055118110236227" header="0.19685039370078741" footer="0.19685039370078741"/>
  <pageSetup paperSize="9" scale="56" fitToHeight="2" orientation="portrait" r:id="rId1"/>
  <headerFooter>
    <oddHeader>&amp;C&amp;G&amp;R&amp;8&amp;P</oddHeader>
    <oddFooter>&amp;L&amp;G
        &amp;"Arial,Negrito"&amp;8&amp;K00-030SACCON/CPC/SECAD&amp;R&amp;A
Página &amp;P/&amp;N</oddFooter>
  </headerFooter>
  <rowBreaks count="1" manualBreakCount="1">
    <brk id="65"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7"/>
  <sheetViews>
    <sheetView showGridLines="0" view="pageBreakPreview" zoomScale="90" zoomScaleSheetLayoutView="90" workbookViewId="0">
      <selection activeCell="E13" sqref="E13"/>
    </sheetView>
  </sheetViews>
  <sheetFormatPr defaultRowHeight="15" x14ac:dyDescent="0.25"/>
  <cols>
    <col min="1" max="1" width="36.42578125" style="3" customWidth="1"/>
    <col min="2" max="5" width="15.7109375" style="3" customWidth="1"/>
    <col min="6" max="16384" width="9.140625" style="3"/>
  </cols>
  <sheetData>
    <row r="1" spans="1:5" ht="15.75" x14ac:dyDescent="0.25">
      <c r="A1" s="794" t="str">
        <f>RESUMO!A1</f>
        <v>TRIBUNAL REGIONAL ELEITORAL DO PARANÁ</v>
      </c>
      <c r="B1" s="794"/>
      <c r="C1" s="794"/>
      <c r="D1" s="794"/>
      <c r="E1" s="794"/>
    </row>
    <row r="2" spans="1:5" x14ac:dyDescent="0.25">
      <c r="A2" s="897" t="str">
        <f>RESUMO!A2</f>
        <v>PLANILHA - PROPOSTA DETALHADA</v>
      </c>
      <c r="B2" s="897"/>
      <c r="C2" s="897"/>
      <c r="D2" s="897"/>
      <c r="E2" s="897"/>
    </row>
    <row r="3" spans="1:5" x14ac:dyDescent="0.25">
      <c r="A3" s="796" t="str">
        <f>RESUMO!A3</f>
        <v>Serviços de Apoio Administrativo - Eleições 2024</v>
      </c>
      <c r="B3" s="796"/>
      <c r="C3" s="796"/>
      <c r="D3" s="796"/>
      <c r="E3" s="796"/>
    </row>
    <row r="4" spans="1:5" x14ac:dyDescent="0.25">
      <c r="A4" s="62"/>
      <c r="B4" s="62"/>
      <c r="C4" s="62"/>
    </row>
    <row r="5" spans="1:5" x14ac:dyDescent="0.25">
      <c r="A5" s="898" t="str">
        <f>RESUMO!A10</f>
        <v>NOME DA EMPRESA</v>
      </c>
      <c r="B5" s="899"/>
      <c r="C5" s="899"/>
      <c r="D5" s="899"/>
      <c r="E5" s="900"/>
    </row>
    <row r="6" spans="1:5" x14ac:dyDescent="0.25">
      <c r="A6" s="901" t="str">
        <f>RESUMO!A11</f>
        <v>CNPJ</v>
      </c>
      <c r="B6" s="902"/>
      <c r="C6" s="902"/>
      <c r="D6" s="902"/>
      <c r="E6" s="903"/>
    </row>
    <row r="7" spans="1:5" x14ac:dyDescent="0.25">
      <c r="A7" s="64"/>
      <c r="B7" s="63"/>
      <c r="C7" s="63"/>
    </row>
    <row r="8" spans="1:5" ht="15.75" customHeight="1" x14ac:dyDescent="0.25">
      <c r="A8" s="904" t="s">
        <v>190</v>
      </c>
      <c r="B8" s="904"/>
      <c r="C8" s="904"/>
      <c r="D8" s="904"/>
      <c r="E8" s="904"/>
    </row>
    <row r="9" spans="1:5" ht="15.75" customHeight="1" x14ac:dyDescent="0.25">
      <c r="A9" s="78"/>
      <c r="B9" s="78"/>
      <c r="C9" s="78"/>
      <c r="D9" s="79"/>
      <c r="E9" s="79"/>
    </row>
    <row r="10" spans="1:5" ht="15" customHeight="1" x14ac:dyDescent="0.25">
      <c r="A10" s="78"/>
      <c r="B10" s="78"/>
      <c r="C10" s="78"/>
    </row>
    <row r="11" spans="1:5" ht="15" customHeight="1" thickBot="1" x14ac:dyDescent="0.3">
      <c r="A11" s="65" t="s">
        <v>197</v>
      </c>
      <c r="B11" s="65"/>
      <c r="C11" s="65"/>
      <c r="D11" s="82"/>
      <c r="E11" s="82"/>
    </row>
    <row r="12" spans="1:5" ht="45" customHeight="1" thickTop="1" thickBot="1" x14ac:dyDescent="0.3">
      <c r="A12" s="63"/>
      <c r="B12" s="80"/>
      <c r="C12" s="80"/>
      <c r="D12" s="81"/>
      <c r="E12" s="83" t="s">
        <v>196</v>
      </c>
    </row>
    <row r="13" spans="1:5" ht="25.5" customHeight="1" thickBot="1" x14ac:dyDescent="0.3">
      <c r="A13" s="906" t="s">
        <v>199</v>
      </c>
      <c r="B13" s="907"/>
      <c r="C13" s="907"/>
      <c r="D13" s="907"/>
      <c r="E13" s="438"/>
    </row>
    <row r="14" spans="1:5" ht="15" customHeight="1" x14ac:dyDescent="0.25">
      <c r="A14" s="905" t="s">
        <v>75</v>
      </c>
      <c r="B14" s="905"/>
      <c r="C14" s="177"/>
    </row>
    <row r="15" spans="1:5" ht="15" customHeight="1" x14ac:dyDescent="0.25">
      <c r="A15" s="177"/>
      <c r="B15" s="177"/>
      <c r="C15" s="177"/>
    </row>
    <row r="16" spans="1:5" ht="15" customHeight="1" x14ac:dyDescent="0.25">
      <c r="A16" s="177"/>
      <c r="B16" s="177"/>
      <c r="C16" s="177"/>
    </row>
    <row r="17" spans="3:5" x14ac:dyDescent="0.25">
      <c r="C17" s="894" t="s">
        <v>198</v>
      </c>
      <c r="D17" s="895"/>
      <c r="E17" s="896"/>
    </row>
  </sheetData>
  <sheetProtection algorithmName="SHA-512" hashValue="NQtcIxodFtx1nU/o3SaHZsHJ96apPycYpQsStqHF3aFuamWSzSvbcYvghKgrdlKyAALMheX4yPInISa10PJtuw==" saltValue="lIH5OSdO1cEJiB6vQssXnw==" spinCount="100000" sheet="1" objects="1" scenarios="1" selectLockedCells="1"/>
  <mergeCells count="9">
    <mergeCell ref="C17:E17"/>
    <mergeCell ref="A1:E1"/>
    <mergeCell ref="A2:E2"/>
    <mergeCell ref="A3:E3"/>
    <mergeCell ref="A5:E5"/>
    <mergeCell ref="A6:E6"/>
    <mergeCell ref="A8:E8"/>
    <mergeCell ref="A14:B14"/>
    <mergeCell ref="A13:D13"/>
  </mergeCells>
  <printOptions horizontalCentered="1"/>
  <pageMargins left="0.39370078740157483" right="0.39370078740157483" top="1.1811023622047245" bottom="0.78740157480314965" header="0.51181102362204722" footer="0.31496062992125984"/>
  <pageSetup paperSize="9" scale="80" orientation="portrait" r:id="rId1"/>
  <headerFooter>
    <oddHeader>&amp;C&amp;G&amp;R&amp;8&amp;P</oddHeader>
    <oddFooter>&amp;L&amp;G
        &amp;"Arial,Negrito"&amp;8&amp;K00-029SACCON/CPC/SECAD&amp;R&amp;A
Página &amp;P/&amp;N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RESUMO</vt:lpstr>
      <vt:lpstr>POSTOS RMC</vt:lpstr>
      <vt:lpstr>POSTOS INTERIOR</vt:lpstr>
      <vt:lpstr>ENCARGOS e PROVISOES</vt:lpstr>
      <vt:lpstr>MOD ENC PRORR CTRAB INDETERM</vt:lpstr>
      <vt:lpstr>CITL</vt:lpstr>
      <vt:lpstr>HORA SUPLEMENTAR e VA FERIAS</vt:lpstr>
      <vt:lpstr>INSUMO</vt:lpstr>
      <vt:lpstr>CITL!Area_de_impressao</vt:lpstr>
      <vt:lpstr>'ENCARGOS e PROVISOES'!Area_de_impressao</vt:lpstr>
      <vt:lpstr>'HORA SUPLEMENTAR e VA FERIAS'!Area_de_impressao</vt:lpstr>
      <vt:lpstr>INSUMO!Area_de_impressao</vt:lpstr>
      <vt:lpstr>'MOD ENC PRORR CTRAB INDETERM'!Area_de_impressao</vt:lpstr>
      <vt:lpstr>'POSTOS INTERIOR'!Area_de_impressao</vt:lpstr>
      <vt:lpstr>'POSTOS RMC'!Area_de_impressao</vt:lpstr>
      <vt:lpstr>RESUMO!Area_de_impressao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Marister</cp:lastModifiedBy>
  <cp:lastPrinted>2024-01-26T17:54:49Z</cp:lastPrinted>
  <dcterms:created xsi:type="dcterms:W3CDTF">2002-06-10T15:51:10Z</dcterms:created>
  <dcterms:modified xsi:type="dcterms:W3CDTF">2024-02-09T14:50:40Z</dcterms:modified>
</cp:coreProperties>
</file>